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24226"/>
  <mc:AlternateContent xmlns:mc="http://schemas.openxmlformats.org/markup-compatibility/2006">
    <mc:Choice Requires="x15">
      <x15ac:absPath xmlns:x15ac="http://schemas.microsoft.com/office/spreadsheetml/2010/11/ac" url="C:\disco D\SIVA 2024\2025\INFORME DE SEGUIMIENTO A MAPA DE RIESGOS\MAPAS DE RIESGOS 2024\"/>
    </mc:Choice>
  </mc:AlternateContent>
  <bookViews>
    <workbookView xWindow="0" yWindow="0" windowWidth="20490" windowHeight="7635" tabRatio="882" activeTab="1"/>
  </bookViews>
  <sheets>
    <sheet name="Instructivo" sheetId="20" r:id="rId1"/>
    <sheet name="Mapa final" sheetId="1" r:id="rId2"/>
    <sheet name="Matriz Calor Inherente" sheetId="18" r:id="rId3"/>
    <sheet name="Matriz Calor Residual" sheetId="19" r:id="rId4"/>
    <sheet name="Tabla probabilidad" sheetId="12" r:id="rId5"/>
    <sheet name="Tabla Impacto" sheetId="13" r:id="rId6"/>
    <sheet name="Tabla Valoración controles" sheetId="15" r:id="rId7"/>
    <sheet name="Opciones Tratamiento" sheetId="16" state="hidden" r:id="rId8"/>
    <sheet name="Hoja1" sheetId="11" state="hidden" r:id="rId9"/>
  </sheets>
  <externalReferences>
    <externalReference r:id="rId10"/>
    <externalReference r:id="rId11"/>
  </externalReferences>
  <calcPr calcId="152511"/>
  <pivotCaches>
    <pivotCache cacheId="0" r:id="rId12"/>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S12" i="1" l="1"/>
  <c r="V12" i="1"/>
  <c r="S15" i="1"/>
  <c r="S14" i="1"/>
  <c r="S13" i="1"/>
  <c r="J13" i="1"/>
  <c r="K13" i="1" s="1"/>
  <c r="V13" i="1"/>
  <c r="V14" i="1"/>
  <c r="V15" i="1"/>
  <c r="M13" i="1"/>
  <c r="N13" i="1" s="1"/>
  <c r="V10" i="1"/>
  <c r="J9" i="1"/>
  <c r="K9" i="1" s="1"/>
  <c r="S10" i="1"/>
  <c r="S9" i="1"/>
  <c r="V9" i="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J11" i="1"/>
  <c r="K11" i="1" s="1"/>
  <c r="V11" i="1"/>
  <c r="S11" i="1"/>
  <c r="S16" i="19"/>
  <c r="M6" i="19"/>
  <c r="AK26" i="19"/>
  <c r="Y6" i="19"/>
  <c r="Y36" i="19"/>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J14" i="19"/>
  <c r="P53" i="19"/>
  <c r="Q44" i="19"/>
  <c r="AH34" i="19"/>
  <c r="V44" i="19"/>
  <c r="AB54" i="19"/>
  <c r="AH54" i="19"/>
  <c r="V34" i="19"/>
  <c r="V24" i="19"/>
  <c r="AB44" i="19"/>
  <c r="P24" i="19"/>
  <c r="AB34" i="19"/>
  <c r="J44" i="19"/>
  <c r="J54" i="19"/>
  <c r="P14" i="19"/>
  <c r="J24" i="19"/>
  <c r="AH14" i="19"/>
  <c r="AB14" i="19"/>
  <c r="V54" i="19"/>
  <c r="AH24" i="19"/>
  <c r="AH44" i="19"/>
  <c r="AL13" i="19"/>
  <c r="P22" i="19"/>
  <c r="W51" i="19"/>
  <c r="AC11" i="19"/>
  <c r="AK46" i="19"/>
  <c r="M16" i="19"/>
  <c r="M46" i="19"/>
  <c r="S36" i="19"/>
  <c r="Y46" i="19"/>
  <c r="Y26" i="19"/>
  <c r="AE46" i="19"/>
  <c r="M26" i="19"/>
  <c r="AK36" i="19"/>
  <c r="AE36" i="19"/>
  <c r="M36" i="19"/>
  <c r="S46" i="19"/>
  <c r="S26" i="19"/>
  <c r="AE26" i="19"/>
  <c r="S6" i="19"/>
  <c r="AK16" i="19"/>
  <c r="AK6" i="19"/>
  <c r="AE16" i="19"/>
  <c r="AE6" i="19"/>
  <c r="Y16" i="19"/>
  <c r="J33" i="19"/>
  <c r="AH33" i="19"/>
  <c r="V23" i="19"/>
  <c r="V53" i="19"/>
  <c r="V43" i="19"/>
  <c r="AH53" i="19"/>
  <c r="P43" i="19"/>
  <c r="AB13" i="19"/>
  <c r="AB24" i="19"/>
  <c r="P54" i="19"/>
  <c r="J34" i="19"/>
  <c r="AH43" i="19"/>
  <c r="P33" i="19"/>
  <c r="AB43" i="19"/>
  <c r="P44" i="19"/>
  <c r="V14" i="19"/>
  <c r="P34" i="19"/>
  <c r="AH23" i="19"/>
  <c r="AI54" i="19"/>
  <c r="AH13" i="19"/>
  <c r="AB33" i="19"/>
  <c r="J13" i="19"/>
  <c r="J53" i="19"/>
  <c r="AB10" i="19"/>
  <c r="P23" i="19"/>
  <c r="AB53" i="19"/>
  <c r="J23" i="19"/>
  <c r="V33" i="19"/>
  <c r="AH50" i="19"/>
  <c r="M13" i="19"/>
  <c r="W31" i="19"/>
  <c r="V13" i="19"/>
  <c r="P13" i="19"/>
  <c r="AB23" i="19"/>
  <c r="N33" i="19"/>
  <c r="AB20" i="19"/>
  <c r="N43" i="19"/>
  <c r="W11" i="19"/>
  <c r="P50" i="19"/>
  <c r="T43" i="19"/>
  <c r="Z23" i="19"/>
  <c r="T13" i="19"/>
  <c r="J30" i="19"/>
  <c r="T53" i="19"/>
  <c r="AL53" i="19"/>
  <c r="T33" i="19"/>
  <c r="W41" i="19"/>
  <c r="AF23" i="19"/>
  <c r="Z53" i="19"/>
  <c r="N13" i="19"/>
  <c r="AF53" i="19"/>
  <c r="J50" i="19"/>
  <c r="AL43" i="19"/>
  <c r="AA44" i="19"/>
  <c r="AF13" i="19"/>
  <c r="AL33" i="19"/>
  <c r="Z33" i="19"/>
  <c r="T23" i="19"/>
  <c r="AC44" i="19"/>
  <c r="V9" i="19"/>
  <c r="Q41" i="19"/>
  <c r="J43" i="19"/>
  <c r="K34" i="19"/>
  <c r="W14" i="19"/>
  <c r="W54" i="19"/>
  <c r="AI34" i="19"/>
  <c r="W44" i="19"/>
  <c r="K44" i="19"/>
  <c r="Q14" i="19"/>
  <c r="AC31" i="19"/>
  <c r="K14" i="19"/>
  <c r="AC14" i="19"/>
  <c r="W24" i="19"/>
  <c r="AI44" i="19"/>
  <c r="AC54" i="19"/>
  <c r="Q34" i="19"/>
  <c r="N23" i="19"/>
  <c r="AI24" i="19"/>
  <c r="Q54" i="19"/>
  <c r="K54" i="19"/>
  <c r="AC24" i="19"/>
  <c r="L55" i="19"/>
  <c r="W34" i="19"/>
  <c r="AC34" i="19"/>
  <c r="Q24" i="19"/>
  <c r="AI14" i="19"/>
  <c r="K24" i="19"/>
  <c r="J19" i="19"/>
  <c r="Q51" i="19"/>
  <c r="V20" i="19"/>
  <c r="AK33" i="19"/>
  <c r="Y33" i="19"/>
  <c r="O24" i="19"/>
  <c r="J40" i="19"/>
  <c r="AC21" i="19"/>
  <c r="S13" i="19"/>
  <c r="P19" i="19"/>
  <c r="AA24" i="19"/>
  <c r="AF11" i="19"/>
  <c r="J49" i="19"/>
  <c r="V32" i="19"/>
  <c r="AH52" i="19"/>
  <c r="AH10" i="19"/>
  <c r="L42" i="19"/>
  <c r="P39" i="19"/>
  <c r="AB19" i="19"/>
  <c r="P29" i="19"/>
  <c r="AI31" i="19"/>
  <c r="AH32" i="19"/>
  <c r="AK53" i="19"/>
  <c r="Y53" i="19"/>
  <c r="AC41" i="19"/>
  <c r="W21" i="19"/>
  <c r="AB49" i="19"/>
  <c r="AH9" i="19"/>
  <c r="AB12" i="19"/>
  <c r="P20" i="19"/>
  <c r="V19" i="19"/>
  <c r="P49" i="19"/>
  <c r="V29" i="19"/>
  <c r="P52" i="19"/>
  <c r="K21" i="19"/>
  <c r="K31" i="19"/>
  <c r="Q11" i="19"/>
  <c r="J32" i="19"/>
  <c r="K51" i="19"/>
  <c r="P9" i="19"/>
  <c r="V42" i="19"/>
  <c r="P42" i="19"/>
  <c r="P32" i="19"/>
  <c r="AB30" i="19"/>
  <c r="AH39" i="19"/>
  <c r="AH29" i="19"/>
  <c r="AA43" i="19"/>
  <c r="J9" i="19"/>
  <c r="K11" i="19"/>
  <c r="J12" i="19"/>
  <c r="Q31" i="19"/>
  <c r="AI11" i="19"/>
  <c r="J39" i="19"/>
  <c r="AH42" i="19"/>
  <c r="AB52" i="19"/>
  <c r="J10" i="19"/>
  <c r="J29" i="19"/>
  <c r="AH49" i="19"/>
  <c r="AH22" i="19"/>
  <c r="AI51" i="19"/>
  <c r="AC51" i="19"/>
  <c r="K41" i="19"/>
  <c r="AG14" i="19"/>
  <c r="AI41" i="19"/>
  <c r="AB22" i="19"/>
  <c r="AB29" i="19"/>
  <c r="P10" i="19"/>
  <c r="J20" i="19"/>
  <c r="V49" i="19"/>
  <c r="V39" i="19"/>
  <c r="AB39" i="19"/>
  <c r="AB9" i="19"/>
  <c r="AE43" i="19"/>
  <c r="Q21" i="19"/>
  <c r="AI21" i="19"/>
  <c r="N11" i="19"/>
  <c r="V12" i="19"/>
  <c r="V22" i="19"/>
  <c r="J42" i="19"/>
  <c r="P12" i="19"/>
  <c r="U34" i="19"/>
  <c r="O14" i="19"/>
  <c r="AA34" i="19"/>
  <c r="O44" i="19"/>
  <c r="AM24" i="19"/>
  <c r="AA14" i="19"/>
  <c r="AM54" i="19"/>
  <c r="O54" i="19"/>
  <c r="AM14" i="19"/>
  <c r="AG34" i="19"/>
  <c r="AM34" i="19"/>
  <c r="U44" i="19"/>
  <c r="O34" i="19"/>
  <c r="U54" i="19"/>
  <c r="AA54" i="19"/>
  <c r="AG54" i="19"/>
  <c r="U14" i="19"/>
  <c r="AG24" i="19"/>
  <c r="U24" i="19"/>
  <c r="AG44" i="19"/>
  <c r="AM44" i="19"/>
  <c r="AH20" i="19"/>
  <c r="P40" i="19"/>
  <c r="AB50" i="19"/>
  <c r="AH40" i="19"/>
  <c r="AB40" i="19"/>
  <c r="P30" i="19"/>
  <c r="V50" i="19"/>
  <c r="AH30" i="19"/>
  <c r="V30" i="19"/>
  <c r="V10" i="19"/>
  <c r="V40" i="19"/>
  <c r="AF33" i="19"/>
  <c r="AF43" i="19"/>
  <c r="Z13" i="19"/>
  <c r="Z43" i="19"/>
  <c r="AL23" i="19"/>
  <c r="N53" i="19"/>
  <c r="T51" i="19"/>
  <c r="AE13" i="19"/>
  <c r="AE33" i="19"/>
  <c r="M33" i="19"/>
  <c r="M53" i="19"/>
  <c r="S43" i="19"/>
  <c r="S23" i="19"/>
  <c r="AE23" i="19"/>
  <c r="S33" i="19"/>
  <c r="AK23" i="19"/>
  <c r="AE53" i="19"/>
  <c r="S53" i="19"/>
  <c r="Y43" i="19"/>
  <c r="M43" i="19"/>
  <c r="AB32" i="19"/>
  <c r="AB42" i="19"/>
  <c r="AK13" i="19"/>
  <c r="M23" i="19"/>
  <c r="AK43" i="19"/>
  <c r="J52" i="19"/>
  <c r="Y23" i="19"/>
  <c r="AH12" i="19"/>
  <c r="AF51" i="19"/>
  <c r="J22" i="19"/>
  <c r="V52" i="19"/>
  <c r="Y13" i="19"/>
  <c r="AF41" i="19"/>
  <c r="T31" i="19"/>
  <c r="AH19" i="19"/>
  <c r="AB28" i="18"/>
  <c r="P18" i="18"/>
  <c r="J40" i="18"/>
  <c r="AJ10" i="18"/>
  <c r="L40" i="18"/>
  <c r="AF32" i="18"/>
  <c r="AF26" i="18"/>
  <c r="AL36" i="19"/>
  <c r="AF36" i="19"/>
  <c r="AF16" i="19"/>
  <c r="AF6" i="19"/>
  <c r="Z46" i="19"/>
  <c r="Z36" i="19"/>
  <c r="AL16" i="19"/>
  <c r="N46" i="19"/>
  <c r="AF46" i="19"/>
  <c r="N36" i="19"/>
  <c r="T16" i="19"/>
  <c r="AL6" i="19"/>
  <c r="AL26" i="19"/>
  <c r="AF26" i="19"/>
  <c r="AL46" i="19"/>
  <c r="Z6" i="19"/>
  <c r="T36" i="19"/>
  <c r="T26" i="19"/>
  <c r="N6" i="19"/>
  <c r="T46" i="19"/>
  <c r="N16" i="19"/>
  <c r="T6" i="19"/>
  <c r="N26" i="19"/>
  <c r="Z26" i="19"/>
  <c r="Z16" i="19"/>
  <c r="AD43" i="19"/>
  <c r="R23" i="19"/>
  <c r="L53" i="19"/>
  <c r="L43" i="19"/>
  <c r="R13" i="19"/>
  <c r="L13" i="19"/>
  <c r="AD33" i="19"/>
  <c r="R43" i="19"/>
  <c r="X43" i="19"/>
  <c r="R53" i="19"/>
  <c r="X33" i="19"/>
  <c r="AD53" i="19"/>
  <c r="X53" i="19"/>
  <c r="AJ13" i="19"/>
  <c r="AJ53" i="19"/>
  <c r="L33" i="19"/>
  <c r="AJ43" i="19"/>
  <c r="L23" i="19"/>
  <c r="X13" i="19"/>
  <c r="AD13" i="19"/>
  <c r="AD23" i="19"/>
  <c r="X23" i="19"/>
  <c r="AJ33" i="19"/>
  <c r="R33" i="19"/>
  <c r="AJ23" i="19"/>
  <c r="U32" i="19"/>
  <c r="U12" i="19"/>
  <c r="AG22" i="19"/>
  <c r="AA42" i="19"/>
  <c r="AA22" i="19"/>
  <c r="AM12" i="19"/>
  <c r="AM42" i="19"/>
  <c r="O12" i="19"/>
  <c r="O42" i="19"/>
  <c r="U22" i="19"/>
  <c r="AA52" i="19"/>
  <c r="AM52" i="19"/>
  <c r="AM32" i="19"/>
  <c r="AG42" i="19"/>
  <c r="O22" i="19"/>
  <c r="AG12" i="19"/>
  <c r="AA12" i="19"/>
  <c r="O52" i="19"/>
  <c r="U52" i="19"/>
  <c r="AG32" i="19"/>
  <c r="O32" i="19"/>
  <c r="AM22" i="19"/>
  <c r="U42" i="19"/>
  <c r="AA32" i="19"/>
  <c r="AG52" i="19"/>
  <c r="W10" i="19"/>
  <c r="W40" i="19"/>
  <c r="Q20" i="19"/>
  <c r="Q30" i="19"/>
  <c r="AI50" i="19"/>
  <c r="AI30" i="19"/>
  <c r="W50" i="19"/>
  <c r="AI20" i="19"/>
  <c r="AC30" i="19"/>
  <c r="K40" i="19"/>
  <c r="W30" i="19"/>
  <c r="K50" i="19"/>
  <c r="AC40" i="19"/>
  <c r="K10" i="19"/>
  <c r="AC10" i="19"/>
  <c r="AC50" i="19"/>
  <c r="Q40" i="19"/>
  <c r="AI10" i="19"/>
  <c r="Q10" i="19"/>
  <c r="Q50" i="19"/>
  <c r="W20" i="19"/>
  <c r="K30" i="19"/>
  <c r="AI40" i="19"/>
  <c r="K20" i="19"/>
  <c r="AC20" i="19"/>
  <c r="V25" i="19"/>
  <c r="V45" i="19"/>
  <c r="J15" i="19"/>
  <c r="AB45" i="19"/>
  <c r="AH25" i="19"/>
  <c r="AH55" i="19"/>
  <c r="AB15" i="19"/>
  <c r="P15" i="19"/>
  <c r="AH15" i="19"/>
  <c r="P25" i="19"/>
  <c r="AB55" i="19"/>
  <c r="V55" i="19"/>
  <c r="J45" i="19"/>
  <c r="J35" i="19"/>
  <c r="J25" i="19"/>
  <c r="AB25" i="19"/>
  <c r="V35" i="19"/>
  <c r="AB35" i="19"/>
  <c r="J55" i="19"/>
  <c r="AH45" i="19"/>
  <c r="P55" i="19"/>
  <c r="AH35" i="19"/>
  <c r="P45" i="19"/>
  <c r="V15" i="19"/>
  <c r="P35" i="19"/>
  <c r="O21" i="19"/>
  <c r="AG41" i="19"/>
  <c r="AG11" i="19"/>
  <c r="O31" i="19"/>
  <c r="O51" i="19"/>
  <c r="AM21" i="19"/>
  <c r="AM41" i="19"/>
  <c r="AA41" i="19"/>
  <c r="AG31" i="19"/>
  <c r="U31" i="19"/>
  <c r="AM11" i="19"/>
  <c r="U41" i="19"/>
  <c r="AA11" i="19"/>
  <c r="U21" i="19"/>
  <c r="AG21" i="19"/>
  <c r="AM51" i="19"/>
  <c r="O41" i="19"/>
  <c r="U11" i="19"/>
  <c r="O11" i="19"/>
  <c r="AA31" i="19"/>
  <c r="AA21" i="19"/>
  <c r="AM31" i="19"/>
  <c r="AA51" i="19"/>
  <c r="AG51" i="19"/>
  <c r="U51" i="19"/>
  <c r="P41" i="19"/>
  <c r="AB11" i="19"/>
  <c r="J41" i="19"/>
  <c r="P31" i="19"/>
  <c r="P21" i="19"/>
  <c r="V51" i="19"/>
  <c r="J31" i="19"/>
  <c r="V41" i="19"/>
  <c r="J51" i="19"/>
  <c r="AB41" i="19"/>
  <c r="V21" i="19"/>
  <c r="AH41" i="19"/>
  <c r="AH31" i="19"/>
  <c r="J21" i="19"/>
  <c r="AH51" i="19"/>
  <c r="J11" i="19"/>
  <c r="V31" i="19"/>
  <c r="AH21" i="19"/>
  <c r="P51" i="19"/>
  <c r="AH11" i="19"/>
  <c r="P11" i="19"/>
  <c r="AB21" i="19"/>
  <c r="AB31" i="19"/>
  <c r="V11" i="19"/>
  <c r="AB51" i="19"/>
  <c r="AG43" i="19"/>
  <c r="AA33" i="19"/>
  <c r="AG13" i="19"/>
  <c r="U23" i="19"/>
  <c r="AG33" i="19"/>
  <c r="AA13" i="19"/>
  <c r="AG53" i="19"/>
  <c r="AF8" i="19"/>
  <c r="AF18" i="19"/>
  <c r="N28" i="19"/>
  <c r="T28" i="19"/>
  <c r="AL28" i="19"/>
  <c r="T8" i="19"/>
  <c r="AF38" i="19"/>
  <c r="N38" i="19"/>
  <c r="T38" i="19"/>
  <c r="Z28" i="19"/>
  <c r="Z8" i="19"/>
  <c r="Z18" i="19"/>
  <c r="T48" i="19"/>
  <c r="AL8" i="19"/>
  <c r="Z38" i="19"/>
  <c r="Z48" i="19"/>
  <c r="AF48" i="19"/>
  <c r="T18" i="19"/>
  <c r="AL48" i="19"/>
  <c r="N18" i="19"/>
  <c r="AL38" i="19"/>
  <c r="N8" i="19"/>
  <c r="AF28" i="19"/>
  <c r="AL18" i="19"/>
  <c r="N48" i="19"/>
  <c r="L52" i="19"/>
  <c r="R32" i="19"/>
  <c r="AD22" i="19"/>
  <c r="AJ22" i="19"/>
  <c r="R12" i="19"/>
  <c r="R42" i="19"/>
  <c r="AD42" i="19"/>
  <c r="R22" i="19"/>
  <c r="X32" i="19"/>
  <c r="AJ42" i="19"/>
  <c r="X52" i="19"/>
  <c r="AD12" i="19"/>
  <c r="AJ52" i="19"/>
  <c r="AJ32" i="19"/>
  <c r="X42" i="19"/>
  <c r="X22" i="19"/>
  <c r="O17" i="19"/>
  <c r="AM7" i="19"/>
  <c r="U17" i="19"/>
  <c r="U7" i="19"/>
  <c r="U37" i="19"/>
  <c r="O7" i="19"/>
  <c r="AM47" i="19"/>
  <c r="AA37" i="19"/>
  <c r="AM17" i="19"/>
  <c r="O27" i="19"/>
  <c r="U47" i="19"/>
  <c r="AG37" i="19"/>
  <c r="AG27" i="19"/>
  <c r="O47" i="19"/>
  <c r="AG7" i="19"/>
  <c r="AG47" i="19"/>
  <c r="U27" i="19"/>
  <c r="AA47" i="19"/>
  <c r="AA27" i="19"/>
  <c r="AM37" i="19"/>
  <c r="AA17" i="19"/>
  <c r="AM27" i="19"/>
  <c r="AG17" i="19"/>
  <c r="O37" i="19"/>
  <c r="AA7" i="19"/>
  <c r="AK48" i="19"/>
  <c r="AK38" i="19"/>
  <c r="S8" i="19"/>
  <c r="AE8" i="19"/>
  <c r="Y48" i="19"/>
  <c r="AE48" i="19"/>
  <c r="AE38" i="19"/>
  <c r="M8" i="19"/>
  <c r="Y18" i="19"/>
  <c r="AE18" i="19"/>
  <c r="S38" i="19"/>
  <c r="AK18" i="19"/>
  <c r="AK8" i="19"/>
  <c r="AK28" i="19"/>
  <c r="Y38" i="19"/>
  <c r="S28" i="19"/>
  <c r="S18" i="19"/>
  <c r="M48" i="19"/>
  <c r="Y8" i="19"/>
  <c r="AE28" i="19"/>
  <c r="M28" i="19"/>
  <c r="S48" i="19"/>
  <c r="M18" i="19"/>
  <c r="M38" i="19"/>
  <c r="Y28" i="19"/>
  <c r="AG35" i="19"/>
  <c r="U25" i="19"/>
  <c r="O45" i="19"/>
  <c r="AM45" i="19"/>
  <c r="AM15" i="19"/>
  <c r="U55" i="19"/>
  <c r="AA15" i="19"/>
  <c r="AG25" i="19"/>
  <c r="U45" i="19"/>
  <c r="AM25" i="19"/>
  <c r="O35" i="19"/>
  <c r="AM35" i="19"/>
  <c r="O15" i="19"/>
  <c r="AG15" i="19"/>
  <c r="AA25" i="19"/>
  <c r="AA35" i="19"/>
  <c r="U15" i="19"/>
  <c r="AA55" i="19"/>
  <c r="O25" i="19"/>
  <c r="AG55" i="19"/>
  <c r="AG45" i="19"/>
  <c r="AM55" i="19"/>
  <c r="U35" i="19"/>
  <c r="O55" i="19"/>
  <c r="AA45" i="19"/>
  <c r="AL19" i="19"/>
  <c r="AF9" i="19"/>
  <c r="T39" i="19"/>
  <c r="AF29" i="19"/>
  <c r="N29" i="19"/>
  <c r="Z49" i="19"/>
  <c r="AL29" i="19"/>
  <c r="N19" i="19"/>
  <c r="T19" i="19"/>
  <c r="AF19" i="19"/>
  <c r="Z29" i="19"/>
  <c r="AL39" i="19"/>
  <c r="N9" i="19"/>
  <c r="T49" i="19"/>
  <c r="AF49" i="19"/>
  <c r="AL9" i="19"/>
  <c r="AL49" i="19"/>
  <c r="N49" i="19"/>
  <c r="T29" i="19"/>
  <c r="AF39" i="19"/>
  <c r="Z9" i="19"/>
  <c r="N39" i="19"/>
  <c r="Z19" i="19"/>
  <c r="Z39" i="19"/>
  <c r="T9" i="19"/>
  <c r="X54" i="19"/>
  <c r="AJ24" i="19"/>
  <c r="R44" i="19"/>
  <c r="R54" i="19"/>
  <c r="X34" i="19"/>
  <c r="R34" i="19"/>
  <c r="L54" i="19"/>
  <c r="L34" i="19"/>
  <c r="L14" i="19"/>
  <c r="AJ54" i="19"/>
  <c r="X24" i="19"/>
  <c r="AJ44" i="19"/>
  <c r="X44" i="19"/>
  <c r="L24" i="19"/>
  <c r="AJ14" i="19"/>
  <c r="R24" i="19"/>
  <c r="AD44" i="19"/>
  <c r="R14" i="19"/>
  <c r="AD14" i="19"/>
  <c r="AD24" i="19"/>
  <c r="L44" i="19"/>
  <c r="AD34" i="19"/>
  <c r="AD54" i="19"/>
  <c r="X14" i="19"/>
  <c r="AJ34" i="19"/>
  <c r="AM18" i="19"/>
  <c r="AA38" i="19"/>
  <c r="O48" i="19"/>
  <c r="U48" i="19"/>
  <c r="U18" i="19"/>
  <c r="U8" i="19"/>
  <c r="AA18" i="19"/>
  <c r="AG38" i="19"/>
  <c r="AG8" i="19"/>
  <c r="AG18" i="19"/>
  <c r="U28" i="19"/>
  <c r="AG48" i="19"/>
  <c r="O38" i="19"/>
  <c r="AA28" i="19"/>
  <c r="O18" i="19"/>
  <c r="AG28" i="19"/>
  <c r="O28" i="19"/>
  <c r="AA8" i="19"/>
  <c r="AM28" i="19"/>
  <c r="O8" i="19"/>
  <c r="U38" i="19"/>
  <c r="AM8" i="19"/>
  <c r="AM48" i="19"/>
  <c r="AM38" i="19"/>
  <c r="AA48" i="19"/>
  <c r="AD52" i="19"/>
  <c r="L32" i="19"/>
  <c r="X12" i="19"/>
  <c r="AJ12" i="19"/>
  <c r="R52" i="19"/>
  <c r="L22" i="19"/>
  <c r="L12" i="19"/>
  <c r="AD32" i="19"/>
  <c r="X55" i="19"/>
  <c r="L45" i="19"/>
  <c r="AD15" i="19"/>
  <c r="R15" i="19"/>
  <c r="V16" i="18"/>
  <c r="J16" i="18"/>
  <c r="P32" i="18"/>
  <c r="AH8" i="18"/>
  <c r="AB24" i="18"/>
  <c r="V8" i="18"/>
  <c r="AB16" i="18"/>
  <c r="J8" i="18"/>
  <c r="J24" i="18"/>
  <c r="AH40" i="18"/>
  <c r="V12" i="18"/>
  <c r="AH12" i="18"/>
  <c r="V36" i="18"/>
  <c r="AH44" i="18"/>
  <c r="AL51" i="19"/>
  <c r="N21" i="19"/>
  <c r="AL41" i="19"/>
  <c r="AA53" i="19"/>
  <c r="O43" i="19"/>
  <c r="AM43" i="19"/>
  <c r="J26" i="18"/>
  <c r="Z41" i="19"/>
  <c r="T11" i="19"/>
  <c r="AL31" i="19"/>
  <c r="AF21" i="19"/>
  <c r="U33" i="19"/>
  <c r="AM53" i="19"/>
  <c r="O53" i="19"/>
  <c r="U43" i="19"/>
  <c r="AF31" i="19"/>
  <c r="AL11" i="19"/>
  <c r="O13" i="19"/>
  <c r="AH18" i="18"/>
  <c r="Z21" i="19"/>
  <c r="AA23" i="19"/>
  <c r="U53" i="19"/>
  <c r="U13" i="19"/>
  <c r="AG23" i="19"/>
  <c r="V10" i="18"/>
  <c r="T41" i="19"/>
  <c r="Z11" i="19"/>
  <c r="N31" i="19"/>
  <c r="O23" i="19"/>
  <c r="O33" i="19"/>
  <c r="AM23" i="19"/>
  <c r="AH26" i="18"/>
  <c r="Z31" i="19"/>
  <c r="AL21" i="19"/>
  <c r="AM33" i="19"/>
  <c r="AM13" i="19"/>
  <c r="AB26" i="18"/>
  <c r="N41" i="19"/>
  <c r="T21" i="19"/>
  <c r="L26" i="18"/>
  <c r="R18" i="18"/>
  <c r="V40" i="18"/>
  <c r="V24" i="18"/>
  <c r="R10" i="18"/>
  <c r="AD42" i="18"/>
  <c r="J32" i="18"/>
  <c r="AB40" i="18"/>
  <c r="X18" i="18"/>
  <c r="AD34" i="18"/>
  <c r="X10" i="18"/>
  <c r="AD18" i="18"/>
  <c r="AB32" i="18"/>
  <c r="N51" i="19"/>
  <c r="AD55" i="19"/>
  <c r="AJ15" i="19"/>
  <c r="AJ35" i="19"/>
  <c r="L25" i="19"/>
  <c r="X35" i="19"/>
  <c r="AD25" i="19"/>
  <c r="Z51" i="19"/>
  <c r="R25" i="19"/>
  <c r="AD35" i="19"/>
  <c r="R55" i="19"/>
  <c r="X15" i="19"/>
  <c r="AJ45" i="19"/>
  <c r="L15" i="19"/>
  <c r="AJ25" i="19"/>
  <c r="AD45" i="19"/>
  <c r="X45" i="19"/>
  <c r="AJ55" i="19"/>
  <c r="L35" i="19"/>
  <c r="X25" i="19"/>
  <c r="R45" i="19"/>
  <c r="R35" i="19"/>
  <c r="AH28" i="18"/>
  <c r="P8" i="18"/>
  <c r="V32" i="18"/>
  <c r="P24" i="18"/>
  <c r="AB8" i="18"/>
  <c r="P34" i="18"/>
  <c r="V20" i="18"/>
  <c r="AH16" i="18"/>
  <c r="AH24" i="18"/>
  <c r="AH32" i="18"/>
  <c r="AH10" i="18"/>
  <c r="P12" i="18"/>
  <c r="P16" i="18"/>
  <c r="P40" i="18"/>
  <c r="J18" i="18"/>
  <c r="N44" i="19"/>
  <c r="T24" i="19"/>
  <c r="AL54" i="19"/>
  <c r="Z44" i="19"/>
  <c r="Z14" i="19"/>
  <c r="AL24" i="19"/>
  <c r="AF44" i="19"/>
  <c r="AF24" i="19"/>
  <c r="T14" i="19"/>
  <c r="Z54" i="19"/>
  <c r="N34" i="19"/>
  <c r="T44" i="19"/>
  <c r="AL14" i="19"/>
  <c r="N14" i="19"/>
  <c r="AF14" i="19"/>
  <c r="AF54" i="19"/>
  <c r="Z24" i="19"/>
  <c r="Z34" i="19"/>
  <c r="T54" i="19"/>
  <c r="AL44" i="19"/>
  <c r="T34" i="19"/>
  <c r="N24" i="19"/>
  <c r="N54" i="19"/>
  <c r="AF34" i="19"/>
  <c r="AL34" i="19"/>
  <c r="O39" i="19"/>
  <c r="U9" i="19"/>
  <c r="AA49" i="19"/>
  <c r="AA29" i="19"/>
  <c r="AA39" i="19"/>
  <c r="U39" i="19"/>
  <c r="O19" i="19"/>
  <c r="AA9" i="19"/>
  <c r="AG39" i="19"/>
  <c r="U29" i="19"/>
  <c r="AM9" i="19"/>
  <c r="O49" i="19"/>
  <c r="AG19" i="19"/>
  <c r="AM39" i="19"/>
  <c r="O9" i="19"/>
  <c r="AM49" i="19"/>
  <c r="AA19" i="19"/>
  <c r="AG29" i="19"/>
  <c r="O29" i="19"/>
  <c r="AG49" i="19"/>
  <c r="U49" i="19"/>
  <c r="AM19" i="19"/>
  <c r="AG9" i="19"/>
  <c r="AM29" i="19"/>
  <c r="U19" i="19"/>
  <c r="AA30" i="19"/>
  <c r="AG10" i="19"/>
  <c r="AA20" i="19"/>
  <c r="O10" i="19"/>
  <c r="U30" i="19"/>
  <c r="AM10" i="19"/>
  <c r="AM20" i="19"/>
  <c r="U40" i="19"/>
  <c r="O50" i="19"/>
  <c r="AM30" i="19"/>
  <c r="AM50" i="19"/>
  <c r="AG50" i="19"/>
  <c r="AA10" i="19"/>
  <c r="AG30" i="19"/>
  <c r="U10" i="19"/>
  <c r="AA50" i="19"/>
  <c r="AM40" i="19"/>
  <c r="O40" i="19"/>
  <c r="AA40" i="19"/>
  <c r="O30" i="19"/>
  <c r="O20" i="19"/>
  <c r="AG20" i="19"/>
  <c r="U50" i="19"/>
  <c r="U20" i="19"/>
  <c r="AG40" i="19"/>
  <c r="X34" i="18"/>
  <c r="R50" i="19"/>
  <c r="AD30" i="19"/>
  <c r="X50" i="19"/>
  <c r="R20" i="19"/>
  <c r="R30" i="19"/>
  <c r="AD50" i="19"/>
  <c r="AD40" i="19"/>
  <c r="AJ20" i="19"/>
  <c r="AJ30" i="19"/>
  <c r="R10" i="19"/>
  <c r="X40" i="19"/>
  <c r="R40" i="19"/>
  <c r="L10" i="19"/>
  <c r="AJ50" i="19"/>
  <c r="L30" i="19"/>
  <c r="AD10" i="19"/>
  <c r="L50" i="19"/>
  <c r="X30" i="19"/>
  <c r="L20" i="19"/>
  <c r="AD20" i="19"/>
  <c r="AJ10" i="19"/>
  <c r="AJ40" i="19"/>
  <c r="L40" i="19"/>
  <c r="X10" i="19"/>
  <c r="X20" i="19"/>
  <c r="W12" i="19"/>
  <c r="Q52" i="19"/>
  <c r="K12" i="19"/>
  <c r="K52" i="19"/>
  <c r="AC32" i="19"/>
  <c r="AC22" i="19"/>
  <c r="AI12" i="19"/>
  <c r="AC52" i="19"/>
  <c r="AI22" i="19"/>
  <c r="AI42" i="19"/>
  <c r="AC42" i="19"/>
  <c r="AI52" i="19"/>
  <c r="K32" i="19"/>
  <c r="AC12" i="19"/>
  <c r="Q22" i="19"/>
  <c r="W32" i="19"/>
  <c r="Q12" i="19"/>
  <c r="Q32" i="19"/>
  <c r="W42" i="19"/>
  <c r="W22" i="19"/>
  <c r="W52" i="19"/>
  <c r="Q42" i="19"/>
  <c r="K22" i="19"/>
  <c r="K42" i="19"/>
  <c r="AI32" i="19"/>
  <c r="AI45" i="19"/>
  <c r="AI25" i="19"/>
  <c r="K25" i="19"/>
  <c r="W35" i="19"/>
  <c r="AC25" i="19"/>
  <c r="Q35" i="19"/>
  <c r="W15" i="19"/>
  <c r="AI55" i="19"/>
  <c r="Q25" i="19"/>
  <c r="AC15" i="19"/>
  <c r="K15" i="19"/>
  <c r="AI15" i="19"/>
  <c r="Q15" i="19"/>
  <c r="W25" i="19"/>
  <c r="K35" i="19"/>
  <c r="AC35" i="19"/>
  <c r="AC45" i="19"/>
  <c r="AI35" i="19"/>
  <c r="K45" i="19"/>
  <c r="Q55" i="19"/>
  <c r="W55" i="19"/>
  <c r="W45" i="19"/>
  <c r="Q45" i="19"/>
  <c r="AC55" i="19"/>
  <c r="K55" i="19"/>
  <c r="R42" i="18"/>
  <c r="AJ34" i="18"/>
  <c r="L10" i="18"/>
  <c r="R26" i="18"/>
  <c r="AF27" i="19"/>
  <c r="AL47" i="19"/>
  <c r="Z7" i="19"/>
  <c r="Z27" i="19"/>
  <c r="Z47" i="19"/>
  <c r="T27" i="19"/>
  <c r="T47" i="19"/>
  <c r="Z17" i="19"/>
  <c r="T7" i="19"/>
  <c r="Z37" i="19"/>
  <c r="T17" i="19"/>
  <c r="N47" i="19"/>
  <c r="AF7" i="19"/>
  <c r="AL17" i="19"/>
  <c r="AF17" i="19"/>
  <c r="AL27" i="19"/>
  <c r="N37" i="19"/>
  <c r="N7" i="19"/>
  <c r="AL37" i="19"/>
  <c r="N17" i="19"/>
  <c r="AF47" i="19"/>
  <c r="AL7" i="19"/>
  <c r="AF37" i="19"/>
  <c r="N27" i="19"/>
  <c r="T37" i="19"/>
  <c r="X26" i="18"/>
  <c r="AD10" i="18"/>
  <c r="AJ42" i="18"/>
  <c r="R34" i="18"/>
  <c r="AJ26" i="18"/>
  <c r="L18" i="18"/>
  <c r="X42" i="18"/>
  <c r="AD26" i="18"/>
  <c r="AJ18" i="18"/>
  <c r="L42" i="18"/>
  <c r="L34" i="18"/>
  <c r="AB20" i="18"/>
  <c r="V28" i="18"/>
  <c r="V18" i="18"/>
  <c r="AB42" i="18"/>
  <c r="P42" i="18"/>
  <c r="AH36" i="18"/>
  <c r="J34" i="18"/>
  <c r="AB10" i="18"/>
  <c r="J42" i="18"/>
  <c r="V34" i="18"/>
  <c r="P20" i="18"/>
  <c r="AB12" i="18"/>
  <c r="P10" i="18"/>
  <c r="P36" i="18"/>
  <c r="J12" i="18"/>
  <c r="P44" i="18"/>
  <c r="V42" i="18"/>
  <c r="AB34" i="18"/>
  <c r="AH42" i="18"/>
  <c r="P28" i="18"/>
  <c r="AB18" i="18"/>
  <c r="AH34" i="18"/>
  <c r="J36" i="18"/>
  <c r="J28" i="18"/>
  <c r="AH20" i="18"/>
  <c r="J10" i="18"/>
  <c r="P26" i="18"/>
  <c r="V26" i="18"/>
  <c r="J20" i="18"/>
  <c r="V44" i="18"/>
  <c r="L24" i="18"/>
  <c r="X24" i="18"/>
  <c r="X32" i="18"/>
  <c r="X16" i="18"/>
  <c r="R40" i="18"/>
  <c r="AD24" i="18"/>
  <c r="AD40" i="18"/>
  <c r="AB36" i="18"/>
  <c r="AJ32" i="18"/>
  <c r="R8" i="18"/>
  <c r="AJ8" i="18"/>
  <c r="AJ16" i="18"/>
  <c r="J44" i="18"/>
  <c r="AB44" i="18"/>
  <c r="R32" i="18"/>
  <c r="X8" i="18"/>
  <c r="L32" i="18"/>
  <c r="L8" i="18"/>
  <c r="X40" i="18"/>
  <c r="AD32" i="18"/>
  <c r="L16" i="18"/>
  <c r="AJ40" i="18"/>
  <c r="AD8" i="18"/>
  <c r="R24" i="18"/>
  <c r="R16" i="18"/>
  <c r="AD16" i="18"/>
  <c r="AJ24" i="18"/>
  <c r="AL40" i="18"/>
  <c r="Z8" i="18"/>
  <c r="AL16" i="18"/>
  <c r="T16" i="18"/>
  <c r="T8" i="18"/>
  <c r="AF8" i="18"/>
  <c r="N8" i="18"/>
  <c r="Z24" i="18"/>
  <c r="Z32" i="18"/>
  <c r="AF16" i="18"/>
  <c r="T32" i="18"/>
  <c r="AL32" i="18"/>
  <c r="N16" i="18"/>
  <c r="Z16" i="18"/>
  <c r="AL8" i="18"/>
  <c r="Z40" i="18"/>
  <c r="AF24" i="18"/>
  <c r="Z26" i="18"/>
  <c r="T42" i="18"/>
  <c r="N24" i="18"/>
  <c r="T24" i="18"/>
  <c r="N32" i="18"/>
  <c r="AF40" i="18"/>
  <c r="T40" i="18"/>
  <c r="N40" i="18"/>
  <c r="AL24" i="18"/>
  <c r="N42" i="18"/>
  <c r="Z18" i="18"/>
  <c r="AF18" i="18"/>
  <c r="T34" i="18"/>
  <c r="N18" i="18"/>
  <c r="AF34" i="18"/>
  <c r="T26" i="18"/>
  <c r="AL18" i="18"/>
  <c r="AL42" i="18"/>
  <c r="AF42" i="18"/>
  <c r="N26" i="18"/>
  <c r="Z42" i="18"/>
  <c r="AL10" i="18"/>
  <c r="T10" i="18"/>
  <c r="AL34" i="18"/>
  <c r="T18" i="18"/>
  <c r="Z34" i="18"/>
  <c r="N34" i="18"/>
  <c r="N10" i="18"/>
  <c r="AF10" i="18"/>
  <c r="AL26" i="18"/>
  <c r="Z10" i="18"/>
  <c r="S40" i="19"/>
  <c r="Y50" i="19"/>
  <c r="AK20" i="19"/>
  <c r="AE50" i="19"/>
  <c r="S20" i="19"/>
  <c r="AE40" i="19"/>
  <c r="AK10" i="19"/>
  <c r="AE20" i="19"/>
  <c r="M50" i="19"/>
  <c r="M40" i="19"/>
  <c r="S10" i="19"/>
  <c r="M10" i="19"/>
  <c r="S30" i="19"/>
  <c r="AK50" i="19"/>
  <c r="AK30" i="19"/>
  <c r="Y40" i="19"/>
  <c r="AE10" i="19"/>
  <c r="Y10" i="19"/>
  <c r="AE30" i="19"/>
  <c r="AK40" i="19"/>
  <c r="Y30" i="19"/>
  <c r="Y20" i="19"/>
  <c r="M30" i="19"/>
  <c r="M20" i="19"/>
  <c r="S50" i="19"/>
  <c r="M55" i="19"/>
  <c r="S35" i="19"/>
  <c r="S25" i="19"/>
  <c r="S15" i="19"/>
  <c r="AK15" i="19"/>
  <c r="M15" i="19"/>
  <c r="AK35" i="19"/>
  <c r="AK55" i="19"/>
  <c r="M25" i="19"/>
  <c r="AE55" i="19"/>
  <c r="AE35" i="19"/>
  <c r="S55" i="19"/>
  <c r="M35" i="19"/>
  <c r="AK25" i="19"/>
  <c r="M45" i="19"/>
  <c r="AE25" i="19"/>
  <c r="Y25" i="19"/>
  <c r="AE15" i="19"/>
  <c r="Y35" i="19"/>
  <c r="Y45" i="19"/>
  <c r="S45" i="19"/>
  <c r="Y55" i="19"/>
  <c r="AE45" i="19"/>
  <c r="Y15" i="19"/>
  <c r="AK45" i="19"/>
  <c r="AK19" i="19"/>
  <c r="S19" i="19"/>
  <c r="S9" i="19"/>
  <c r="S39" i="19"/>
  <c r="Y39" i="19"/>
  <c r="M39" i="19"/>
  <c r="M9" i="19"/>
  <c r="M49" i="19"/>
  <c r="AK49" i="19"/>
  <c r="AK9" i="19"/>
  <c r="Y29" i="19"/>
  <c r="Y9" i="19"/>
  <c r="Y19" i="19"/>
  <c r="M29" i="19"/>
  <c r="S29" i="19"/>
  <c r="AE29" i="19"/>
  <c r="AE49" i="19"/>
  <c r="AK29" i="19"/>
  <c r="Y49" i="19"/>
  <c r="AK39" i="19"/>
  <c r="M19" i="19"/>
  <c r="S49" i="19"/>
  <c r="AE9" i="19"/>
  <c r="AE39" i="19"/>
  <c r="AE19" i="19"/>
  <c r="AI43" i="19"/>
  <c r="K43" i="19"/>
  <c r="AC13" i="19"/>
  <c r="Q53" i="19"/>
  <c r="K53" i="19"/>
  <c r="Q23" i="19"/>
  <c r="AI53" i="19"/>
  <c r="AC23" i="19"/>
  <c r="W53" i="19"/>
  <c r="K33" i="19"/>
  <c r="W23" i="19"/>
  <c r="AC53" i="19"/>
  <c r="W13" i="19"/>
  <c r="W43" i="19"/>
  <c r="Q33" i="19"/>
  <c r="AI13" i="19"/>
  <c r="W33" i="19"/>
  <c r="Q13" i="19"/>
  <c r="K23" i="19"/>
  <c r="Q43" i="19"/>
  <c r="AC43" i="19"/>
  <c r="K13" i="19"/>
  <c r="AI33" i="19"/>
  <c r="AC33" i="19"/>
  <c r="AI23" i="19"/>
  <c r="T35" i="19"/>
  <c r="T15" i="19"/>
  <c r="AF55" i="19"/>
  <c r="Z35" i="19"/>
  <c r="N35" i="19"/>
  <c r="AF45" i="19"/>
  <c r="N25" i="19"/>
  <c r="AL35" i="19"/>
  <c r="AF15" i="19"/>
  <c r="N45" i="19"/>
  <c r="T25" i="19"/>
  <c r="T45" i="19"/>
  <c r="AL25" i="19"/>
  <c r="N15" i="19"/>
  <c r="AL15" i="19"/>
  <c r="N55" i="19"/>
  <c r="AF25" i="19"/>
  <c r="Z25" i="19"/>
  <c r="Z15" i="19"/>
  <c r="AF35" i="19"/>
  <c r="AL55" i="19"/>
  <c r="T55" i="19"/>
  <c r="Z45" i="19"/>
  <c r="Z55" i="19"/>
  <c r="AL45" i="19"/>
  <c r="AD19" i="19"/>
  <c r="X19" i="19"/>
  <c r="R19" i="19"/>
  <c r="R49" i="19"/>
  <c r="X9" i="19"/>
  <c r="AJ9" i="19"/>
  <c r="AD39" i="19"/>
  <c r="AD9" i="19"/>
  <c r="AD49" i="19"/>
  <c r="X29" i="19"/>
  <c r="L19" i="19"/>
  <c r="X39" i="19"/>
  <c r="L29" i="19"/>
  <c r="AD29" i="19"/>
  <c r="L9" i="19"/>
  <c r="R39" i="19"/>
  <c r="AJ49" i="19"/>
  <c r="R9" i="19"/>
  <c r="L39" i="19"/>
  <c r="X49" i="19"/>
  <c r="AJ39" i="19"/>
  <c r="R29" i="19"/>
  <c r="AJ29" i="19"/>
  <c r="L49" i="19"/>
  <c r="AJ19" i="19"/>
  <c r="AK17" i="19"/>
  <c r="AK27" i="19"/>
  <c r="Y17" i="19"/>
  <c r="AK47" i="19"/>
  <c r="Y47" i="19"/>
  <c r="Y27" i="19"/>
  <c r="M7" i="19"/>
  <c r="S7" i="19"/>
  <c r="M47" i="19"/>
  <c r="M37" i="19"/>
  <c r="M17" i="19"/>
  <c r="M27" i="19"/>
  <c r="AE17" i="19"/>
  <c r="S47" i="19"/>
  <c r="Y7" i="19"/>
  <c r="S17" i="19"/>
  <c r="Y37" i="19"/>
  <c r="AK7" i="19"/>
  <c r="AE37" i="19"/>
  <c r="AK37" i="19"/>
  <c r="S27" i="19"/>
  <c r="S37" i="19"/>
  <c r="AE47" i="19"/>
  <c r="AE27" i="19"/>
  <c r="AE7" i="19"/>
  <c r="T20" i="19"/>
  <c r="AF30" i="19"/>
  <c r="AL50" i="19"/>
  <c r="Z40" i="19"/>
  <c r="T50" i="19"/>
  <c r="Z10" i="19"/>
  <c r="AL10" i="19"/>
  <c r="AF20" i="19"/>
  <c r="N20" i="19"/>
  <c r="AL30" i="19"/>
  <c r="T40" i="19"/>
  <c r="T30" i="19"/>
  <c r="N50" i="19"/>
  <c r="T10" i="19"/>
  <c r="AL20" i="19"/>
  <c r="AL40" i="19"/>
  <c r="AF10" i="19"/>
  <c r="AF50" i="19"/>
  <c r="Z50" i="19"/>
  <c r="AF40" i="19"/>
  <c r="N10" i="19"/>
  <c r="N40" i="19"/>
  <c r="Z30" i="19"/>
  <c r="Z20" i="19"/>
  <c r="N30" i="19"/>
  <c r="AE34" i="19"/>
  <c r="Y14" i="19"/>
  <c r="S54" i="19"/>
  <c r="M44" i="19"/>
  <c r="M34" i="19"/>
  <c r="S34" i="19"/>
  <c r="AK54" i="19"/>
  <c r="AK44" i="19"/>
  <c r="Y34" i="19"/>
  <c r="AK24" i="19"/>
  <c r="M24" i="19"/>
  <c r="M14" i="19"/>
  <c r="AK34" i="19"/>
  <c r="AE44" i="19"/>
  <c r="AK14" i="19"/>
  <c r="AE24" i="19"/>
  <c r="S44" i="19"/>
  <c r="AE54" i="19"/>
  <c r="Y24" i="19"/>
  <c r="S14" i="19"/>
  <c r="S24" i="19"/>
  <c r="Y54" i="19"/>
  <c r="AE14" i="19"/>
  <c r="Y44" i="19"/>
  <c r="M54" i="19"/>
  <c r="M32" i="19"/>
  <c r="S32" i="19"/>
  <c r="Y12" i="19"/>
  <c r="S52" i="19"/>
  <c r="AK52" i="19"/>
  <c r="AE52" i="19"/>
  <c r="M12" i="19"/>
  <c r="Y52" i="19"/>
  <c r="S22" i="19"/>
  <c r="AE42" i="19"/>
  <c r="M52" i="19"/>
  <c r="AE12" i="19"/>
  <c r="Y32" i="19"/>
  <c r="Y22" i="19"/>
  <c r="M22" i="19"/>
  <c r="AK32" i="19"/>
  <c r="AK42" i="19"/>
  <c r="AE22" i="19"/>
  <c r="AE32" i="19"/>
  <c r="M42" i="19"/>
  <c r="S12" i="19"/>
  <c r="AK22" i="19"/>
  <c r="Y42" i="19"/>
  <c r="S42" i="19"/>
  <c r="AK12" i="19"/>
  <c r="N22" i="19"/>
  <c r="N32" i="19"/>
  <c r="Z32" i="19"/>
  <c r="T52" i="19"/>
  <c r="T32" i="19"/>
  <c r="T12" i="19"/>
  <c r="AF22" i="19"/>
  <c r="AF32" i="19"/>
  <c r="AF12" i="19"/>
  <c r="T22" i="19"/>
  <c r="N52" i="19"/>
  <c r="AL22" i="19"/>
  <c r="AL12" i="19"/>
  <c r="AF52" i="19"/>
  <c r="AL52" i="19"/>
  <c r="N42" i="19"/>
  <c r="N12" i="19"/>
  <c r="Z12" i="19"/>
  <c r="Z52" i="19"/>
  <c r="T42" i="19"/>
  <c r="Z42" i="19"/>
  <c r="Z22" i="19"/>
  <c r="AL42" i="19"/>
  <c r="AF42" i="19"/>
  <c r="AL32" i="19"/>
  <c r="AD17" i="19"/>
  <c r="R27" i="19"/>
  <c r="X37" i="19"/>
  <c r="L37" i="19"/>
  <c r="X27" i="19"/>
  <c r="AJ7" i="19"/>
  <c r="X47" i="19"/>
  <c r="L47" i="19"/>
  <c r="AJ37" i="19"/>
  <c r="L7" i="19"/>
  <c r="R37" i="19"/>
  <c r="L27" i="19"/>
  <c r="AD7" i="19"/>
  <c r="R17" i="19"/>
  <c r="R47" i="19"/>
  <c r="AJ17" i="19"/>
  <c r="AD37" i="19"/>
  <c r="X7" i="19"/>
  <c r="L17" i="19"/>
  <c r="AD47" i="19"/>
  <c r="R7" i="19"/>
  <c r="AJ27" i="19"/>
  <c r="X17" i="19"/>
  <c r="AD27" i="19"/>
  <c r="AJ47" i="19"/>
  <c r="AD41" i="19"/>
  <c r="X51" i="19"/>
  <c r="X11" i="19"/>
  <c r="L41" i="19"/>
  <c r="L31" i="19"/>
  <c r="L51" i="19"/>
  <c r="AD11" i="19"/>
  <c r="R51" i="19"/>
  <c r="AJ21" i="19"/>
  <c r="L21" i="19"/>
  <c r="X31" i="19"/>
  <c r="AJ11" i="19"/>
  <c r="R11" i="19"/>
  <c r="AD51" i="19"/>
  <c r="AJ51" i="19"/>
  <c r="R31" i="19"/>
  <c r="R41" i="19"/>
  <c r="X41" i="19"/>
  <c r="AJ31" i="19"/>
  <c r="AD31" i="19"/>
  <c r="AD21" i="19"/>
  <c r="R21" i="19"/>
  <c r="L11" i="19"/>
  <c r="X21" i="19"/>
  <c r="AJ41" i="19"/>
  <c r="AI49" i="19"/>
  <c r="W39" i="19"/>
  <c r="AI19" i="19"/>
  <c r="AC19" i="19"/>
  <c r="K9" i="19"/>
  <c r="Q19" i="19"/>
  <c r="Q49" i="19"/>
  <c r="W19" i="19"/>
  <c r="Q9" i="19"/>
  <c r="W49" i="19"/>
  <c r="AI39" i="19"/>
  <c r="AI29" i="19"/>
  <c r="AC39" i="19"/>
  <c r="Q29" i="19"/>
  <c r="AC29" i="19"/>
  <c r="W29" i="19"/>
  <c r="Q39" i="19"/>
  <c r="K19" i="19"/>
  <c r="AC49" i="19"/>
  <c r="K49" i="19"/>
  <c r="K39" i="19"/>
  <c r="W9" i="19"/>
  <c r="AC9" i="19"/>
  <c r="AI9" i="19"/>
  <c r="K29" i="19"/>
  <c r="S31" i="19"/>
  <c r="AE21" i="19"/>
  <c r="AK11" i="19"/>
  <c r="Y41" i="19"/>
  <c r="AK21" i="19"/>
  <c r="M21" i="19"/>
  <c r="M11" i="19"/>
  <c r="M41" i="19"/>
  <c r="AK31" i="19"/>
  <c r="AE31" i="19"/>
  <c r="Y11" i="19"/>
  <c r="Y31" i="19"/>
  <c r="AE41" i="19"/>
  <c r="S21" i="19"/>
  <c r="AE11" i="19"/>
  <c r="S51" i="19"/>
  <c r="Y21" i="19"/>
  <c r="AE51" i="19"/>
  <c r="AK41" i="19"/>
  <c r="AK51" i="19"/>
  <c r="M31" i="19"/>
  <c r="M51" i="19"/>
  <c r="S41" i="19"/>
  <c r="Y51" i="19"/>
  <c r="S11" i="19"/>
  <c r="AG46" i="19"/>
  <c r="O36" i="19"/>
  <c r="AG36" i="19"/>
  <c r="O6" i="19"/>
  <c r="AG6" i="19"/>
  <c r="AM6" i="19"/>
  <c r="AA36" i="19"/>
  <c r="AA46" i="19"/>
  <c r="U46" i="19"/>
  <c r="U36" i="19"/>
  <c r="U16" i="19"/>
  <c r="AG16" i="19"/>
  <c r="U26" i="19"/>
  <c r="AM16" i="19"/>
  <c r="O46" i="19"/>
  <c r="U6" i="19"/>
  <c r="AA26" i="19"/>
  <c r="AA16" i="19"/>
  <c r="AG26" i="19"/>
  <c r="O16" i="19"/>
  <c r="O26" i="19"/>
  <c r="AM36" i="19"/>
  <c r="AM26" i="19"/>
  <c r="AM46" i="19"/>
  <c r="AA6" i="19"/>
  <c r="B221" i="13" a="1"/>
  <c r="T6" i="18" l="1"/>
  <c r="Z13" i="1"/>
  <c r="AA13" i="1" s="1"/>
  <c r="Z9" i="1"/>
  <c r="AB9" i="1" s="1"/>
  <c r="Z10" i="1" s="1"/>
  <c r="Z11" i="1"/>
  <c r="AF30" i="18"/>
  <c r="N6" i="18"/>
  <c r="AL30" i="18"/>
  <c r="T30" i="18"/>
  <c r="Z22" i="18"/>
  <c r="N14" i="18"/>
  <c r="O13" i="1"/>
  <c r="AD13" i="1" s="1"/>
  <c r="AF38" i="18"/>
  <c r="N22" i="18"/>
  <c r="AF6" i="18"/>
  <c r="AF22" i="18"/>
  <c r="Z30" i="18"/>
  <c r="N30" i="18"/>
  <c r="Z38" i="18"/>
  <c r="P13" i="1"/>
  <c r="T14" i="18"/>
  <c r="Z14" i="18"/>
  <c r="AL6" i="18"/>
  <c r="AF14" i="18"/>
  <c r="AL22" i="18"/>
  <c r="Z6" i="18"/>
  <c r="N38" i="18"/>
  <c r="AL38" i="18"/>
  <c r="T22" i="18"/>
  <c r="AL14" i="18"/>
  <c r="T38" i="18"/>
  <c r="B223" i="13"/>
  <c r="B222" i="13"/>
  <c r="B221" i="13"/>
  <c r="H210" i="13" s="1"/>
  <c r="AA9" i="1" l="1"/>
  <c r="AB13" i="1"/>
  <c r="Z14" i="1" s="1"/>
  <c r="AA14" i="1" s="1"/>
  <c r="AA10" i="1"/>
  <c r="AB10" i="1"/>
  <c r="AB11" i="1"/>
  <c r="Z12" i="1" s="1"/>
  <c r="AA11" i="1"/>
  <c r="AD14" i="1"/>
  <c r="AC13" i="1"/>
  <c r="M9" i="1"/>
  <c r="N9" i="1" s="1"/>
  <c r="M11" i="1"/>
  <c r="N11" i="1" s="1"/>
  <c r="AB14" i="1" l="1"/>
  <c r="Z15" i="1" s="1"/>
  <c r="AB15" i="1" s="1"/>
  <c r="AA12" i="1"/>
  <c r="AB12" i="1"/>
  <c r="V18" i="19"/>
  <c r="P48" i="19"/>
  <c r="J18" i="19"/>
  <c r="AH38" i="19"/>
  <c r="J28" i="19"/>
  <c r="AH8" i="19"/>
  <c r="AH48" i="19"/>
  <c r="V8" i="19"/>
  <c r="AE13" i="1"/>
  <c r="AB28" i="19"/>
  <c r="AB18" i="19"/>
  <c r="AB38" i="19"/>
  <c r="AH18" i="19"/>
  <c r="V38" i="19"/>
  <c r="P18" i="19"/>
  <c r="AB48" i="19"/>
  <c r="J8" i="19"/>
  <c r="V28" i="19"/>
  <c r="P28" i="19"/>
  <c r="AB8" i="19"/>
  <c r="AH28" i="19"/>
  <c r="J38" i="19"/>
  <c r="P38" i="19"/>
  <c r="J48" i="19"/>
  <c r="V48" i="19"/>
  <c r="P8" i="19"/>
  <c r="AC14" i="1"/>
  <c r="AD15" i="1"/>
  <c r="AC15" i="1" s="1"/>
  <c r="R38" i="18"/>
  <c r="X6" i="18"/>
  <c r="L38" i="18"/>
  <c r="AD22" i="18"/>
  <c r="AD14" i="18"/>
  <c r="X30" i="18"/>
  <c r="AJ6" i="18"/>
  <c r="R6" i="18"/>
  <c r="X22" i="18"/>
  <c r="AD38" i="18"/>
  <c r="AD30" i="18"/>
  <c r="L22" i="18"/>
  <c r="P11" i="1"/>
  <c r="O11" i="1"/>
  <c r="AD11" i="1" s="1"/>
  <c r="AC11" i="1" s="1"/>
  <c r="L6" i="18"/>
  <c r="AJ38" i="18"/>
  <c r="L14" i="18"/>
  <c r="R14" i="18"/>
  <c r="AJ22" i="18"/>
  <c r="R22" i="18"/>
  <c r="L30" i="18"/>
  <c r="X38" i="18"/>
  <c r="AD6" i="18"/>
  <c r="AJ14" i="18"/>
  <c r="R30" i="18"/>
  <c r="AJ30" i="18"/>
  <c r="X14" i="18"/>
  <c r="O9" i="1"/>
  <c r="AD9" i="1" s="1"/>
  <c r="V6" i="18"/>
  <c r="AH6" i="18"/>
  <c r="V30" i="18"/>
  <c r="P22" i="18"/>
  <c r="V22" i="18"/>
  <c r="P6" i="18"/>
  <c r="AH30" i="18"/>
  <c r="AB30" i="18"/>
  <c r="AB38" i="18"/>
  <c r="AH38" i="18"/>
  <c r="J30" i="18"/>
  <c r="AB22" i="18"/>
  <c r="AB14" i="18"/>
  <c r="V14" i="18"/>
  <c r="V38" i="18"/>
  <c r="P38" i="18"/>
  <c r="J6" i="18"/>
  <c r="AH22" i="18"/>
  <c r="J22" i="18"/>
  <c r="P30" i="18"/>
  <c r="J14" i="18"/>
  <c r="AH14" i="18"/>
  <c r="J38" i="18"/>
  <c r="AB6" i="18"/>
  <c r="P14" i="18"/>
  <c r="AA15" i="1" l="1"/>
  <c r="X38" i="19" s="1"/>
  <c r="X18" i="19"/>
  <c r="X8" i="19"/>
  <c r="L48" i="19"/>
  <c r="AJ48" i="19"/>
  <c r="AD8" i="19"/>
  <c r="AJ18" i="19"/>
  <c r="L38" i="19"/>
  <c r="AD28" i="19"/>
  <c r="X48" i="19"/>
  <c r="L18" i="19"/>
  <c r="AE15" i="1"/>
  <c r="AJ38" i="19"/>
  <c r="L28" i="19"/>
  <c r="AD38" i="19"/>
  <c r="X28" i="19"/>
  <c r="R28" i="19"/>
  <c r="AJ8" i="19"/>
  <c r="AD18" i="19"/>
  <c r="L8" i="19"/>
  <c r="R18" i="19"/>
  <c r="R8" i="19"/>
  <c r="AJ28" i="19"/>
  <c r="W28" i="19"/>
  <c r="Q38" i="19"/>
  <c r="AC18" i="19"/>
  <c r="AC28" i="19"/>
  <c r="W8" i="19"/>
  <c r="AI28" i="19"/>
  <c r="AI48" i="19"/>
  <c r="K48" i="19"/>
  <c r="AE14" i="1"/>
  <c r="AC38" i="19"/>
  <c r="K8" i="19"/>
  <c r="W18" i="19"/>
  <c r="Q8" i="19"/>
  <c r="AI38" i="19"/>
  <c r="AI8" i="19"/>
  <c r="Q28" i="19"/>
  <c r="K28" i="19"/>
  <c r="AC8" i="19"/>
  <c r="K38" i="19"/>
  <c r="AI18" i="19"/>
  <c r="K18" i="19"/>
  <c r="Q18" i="19"/>
  <c r="AC48" i="19"/>
  <c r="W38" i="19"/>
  <c r="Q48" i="19"/>
  <c r="W48" i="19"/>
  <c r="AD12" i="1"/>
  <c r="AC12" i="1" s="1"/>
  <c r="AC9" i="1"/>
  <c r="AD10" i="1"/>
  <c r="AC10" i="1" s="1"/>
  <c r="V37" i="19"/>
  <c r="J17" i="19"/>
  <c r="V17" i="19"/>
  <c r="P7" i="19"/>
  <c r="AH47" i="19"/>
  <c r="J7" i="19"/>
  <c r="J47" i="19"/>
  <c r="AB37" i="19"/>
  <c r="V27" i="19"/>
  <c r="AE11" i="1"/>
  <c r="AH37" i="19"/>
  <c r="AH7" i="19"/>
  <c r="V7" i="19"/>
  <c r="P37" i="19"/>
  <c r="P27" i="19"/>
  <c r="AB47" i="19"/>
  <c r="AH27" i="19"/>
  <c r="V47" i="19"/>
  <c r="AB27" i="19"/>
  <c r="J37" i="19"/>
  <c r="J27" i="19"/>
  <c r="P17" i="19"/>
  <c r="AH17" i="19"/>
  <c r="P47" i="19"/>
  <c r="AB17" i="19"/>
  <c r="AB7" i="19"/>
  <c r="R48" i="19" l="1"/>
  <c r="R38" i="19"/>
  <c r="AD48" i="19"/>
  <c r="Q46" i="19"/>
  <c r="Q6" i="19"/>
  <c r="Q36" i="19"/>
  <c r="K6" i="19"/>
  <c r="K16" i="19"/>
  <c r="Q16" i="19"/>
  <c r="K36" i="19"/>
  <c r="W36" i="19"/>
  <c r="AI46" i="19"/>
  <c r="AC46" i="19"/>
  <c r="W16" i="19"/>
  <c r="Q26" i="19"/>
  <c r="W46" i="19"/>
  <c r="AC16" i="19"/>
  <c r="AI36" i="19"/>
  <c r="AC36" i="19"/>
  <c r="W6" i="19"/>
  <c r="K46" i="19"/>
  <c r="AC6" i="19"/>
  <c r="K26" i="19"/>
  <c r="W26" i="19"/>
  <c r="AI16" i="19"/>
  <c r="AI6" i="19"/>
  <c r="AI26" i="19"/>
  <c r="AC26" i="19"/>
  <c r="AE10" i="1"/>
  <c r="P16" i="19"/>
  <c r="J36" i="19"/>
  <c r="AB26" i="19"/>
  <c r="AH46" i="19"/>
  <c r="AH6" i="19"/>
  <c r="P6" i="19"/>
  <c r="V36" i="19"/>
  <c r="AB16" i="19"/>
  <c r="AB6" i="19"/>
  <c r="AH36" i="19"/>
  <c r="AH16" i="19"/>
  <c r="V6" i="19"/>
  <c r="AH26" i="19"/>
  <c r="J16" i="19"/>
  <c r="P36" i="19"/>
  <c r="AB46" i="19"/>
  <c r="V46" i="19"/>
  <c r="AE9" i="1"/>
  <c r="V16" i="19"/>
  <c r="V26" i="19"/>
  <c r="P46" i="19"/>
  <c r="P26" i="19"/>
  <c r="J46" i="19"/>
  <c r="J26" i="19"/>
  <c r="AB36" i="19"/>
  <c r="J6" i="19"/>
  <c r="Q7" i="19"/>
  <c r="K17" i="19"/>
  <c r="Q17" i="19"/>
  <c r="AC47" i="19"/>
  <c r="W27" i="19"/>
  <c r="K27" i="19"/>
  <c r="Q47" i="19"/>
  <c r="Q27" i="19"/>
  <c r="AC27" i="19"/>
  <c r="AE12" i="1"/>
  <c r="AC37" i="19"/>
  <c r="W7" i="19"/>
  <c r="K37" i="19"/>
  <c r="W17" i="19"/>
  <c r="AC17" i="19"/>
  <c r="AC7" i="19"/>
  <c r="AI47" i="19"/>
  <c r="W47" i="19"/>
  <c r="AI7" i="19"/>
  <c r="K7" i="19"/>
  <c r="AI27" i="19"/>
  <c r="AI17" i="19"/>
  <c r="W37" i="19"/>
  <c r="Q37" i="19"/>
  <c r="K47" i="19"/>
  <c r="AI37" i="19"/>
</calcChain>
</file>

<file path=xl/sharedStrings.xml><?xml version="1.0" encoding="utf-8"?>
<sst xmlns="http://schemas.openxmlformats.org/spreadsheetml/2006/main" count="406" uniqueCount="253">
  <si>
    <t xml:space="preserve">Referencia </t>
  </si>
  <si>
    <t>Descripción del Riesgo</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</si>
  <si>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</si>
  <si>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</si>
  <si>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</si>
  <si>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</si>
  <si>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</si>
  <si>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</si>
  <si>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</si>
  <si>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</si>
  <si>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</si>
  <si>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</si>
  <si>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</si>
  <si>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</si>
  <si>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</si>
  <si>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</si>
  <si>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</si>
  <si>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</si>
  <si>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</si>
  <si>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</si>
  <si>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</si>
  <si>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</si>
  <si>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</si>
  <si>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</si>
  <si>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</si>
  <si>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</si>
  <si>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</si>
  <si>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</si>
  <si>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</si>
  <si>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</si>
  <si>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</si>
  <si>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</si>
  <si>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</si>
  <si>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</si>
  <si>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</si>
  <si>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</si>
  <si>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Fecha Seguimiento</t>
  </si>
  <si>
    <t>Estado</t>
  </si>
  <si>
    <t>Finalizado</t>
  </si>
  <si>
    <t>En curso</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</si>
  <si>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</si>
  <si>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</si>
  <si>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</si>
  <si>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</si>
  <si>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</si>
  <si>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</si>
  <si>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</si>
  <si>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</si>
  <si>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</si>
  <si>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</si>
  <si>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</si>
  <si>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</si>
  <si>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</si>
  <si>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</si>
  <si>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</si>
  <si>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</si>
  <si>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</si>
  <si>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</si>
  <si>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</si>
  <si>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</si>
  <si>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</si>
  <si>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</si>
  <si>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</si>
  <si>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</si>
  <si>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</si>
  <si>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</si>
  <si>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</si>
  <si>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</si>
  <si>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</si>
  <si>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</si>
  <si>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</si>
  <si>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</si>
  <si>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</si>
  <si>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</si>
  <si>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</si>
  <si>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</si>
  <si>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</si>
  <si>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</si>
  <si>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</si>
  <si>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</si>
  <si>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</si>
  <si>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</si>
  <si>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 de impacto</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</si>
  <si>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</si>
  <si>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</si>
  <si>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</si>
  <si>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</si>
  <si>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</si>
  <si>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</si>
  <si>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</si>
  <si>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</si>
  <si>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</si>
  <si>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</si>
  <si>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</si>
  <si>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</si>
  <si>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</si>
  <si>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</si>
  <si>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</si>
  <si>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</si>
  <si>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</si>
  <si>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</si>
  <si>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</si>
  <si>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</si>
  <si>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</si>
  <si>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</si>
  <si>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</si>
  <si>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</si>
  <si>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</si>
  <si>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</si>
  <si>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</si>
  <si>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</si>
  <si>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</si>
  <si>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</si>
  <si>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</si>
  <si>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</si>
  <si>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</si>
  <si>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</si>
  <si>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</si>
  <si>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</si>
  <si>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</si>
  <si>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</si>
  <si>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</si>
  <si>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</si>
  <si>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</si>
  <si>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</si>
  <si>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Reputacional</t>
  </si>
  <si>
    <t>Económico</t>
  </si>
  <si>
    <t>Económico y Reputacional</t>
  </si>
  <si>
    <t>Frecuencia con la cual se realiza la actividad</t>
  </si>
  <si>
    <t>Reducir (mitigar)</t>
  </si>
  <si>
    <t>Reducir (compartir)</t>
  </si>
  <si>
    <t>Probabilidad Residual</t>
  </si>
  <si>
    <t>Identificación del riesgo</t>
  </si>
  <si>
    <t>Análisis del riesgo inherente</t>
  </si>
  <si>
    <t>Evaluación del riesgo - Valoración de los controles</t>
  </si>
  <si>
    <t>Evaluación del riesgo - Nivel del riesgo residual</t>
  </si>
  <si>
    <t xml:space="preserve">Formato Mapa Riesgos </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</si>
  <si>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</si>
  <si>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</si>
  <si>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</si>
  <si>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</si>
  <si>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</si>
  <si>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</si>
  <si>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</si>
  <si>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</si>
  <si>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</si>
  <si>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</si>
  <si>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</si>
  <si>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</si>
  <si>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</si>
  <si>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</si>
  <si>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</si>
  <si>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 xml:space="preserve"> Matriz de Calor Residual</t>
  </si>
  <si>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</si>
  <si>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</si>
  <si>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</si>
  <si>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</si>
  <si>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</si>
  <si>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</si>
  <si>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</si>
  <si>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Frecuencia con la cual se lleva a cabo la actividad</t>
  </si>
  <si>
    <t>Criterios de Impacto</t>
  </si>
  <si>
    <t>Utilice la lista de despligue que se encuentra parametrizada, le aparecerán las opciones: i)Preventivo, ii)Detectivo, iii)Correctivo.</t>
  </si>
  <si>
    <t>Utilice la lista de despligue que se encuentra parametrizada, le aparecerán las opciones: i)Automático, ii)Manual.</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</si>
  <si>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</si>
  <si>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</si>
  <si>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</si>
  <si>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</si>
  <si>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</si>
  <si>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</si>
  <si>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</si>
  <si>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</si>
  <si>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</si>
  <si>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</si>
  <si>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</si>
  <si>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</si>
  <si>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</si>
  <si>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</si>
  <si>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</si>
  <si>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</si>
  <si>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</si>
  <si>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</si>
  <si>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</si>
  <si>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</si>
  <si>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</si>
  <si>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r>
      <t xml:space="preserve">Una matriz de riesgos, es una herramienta, útil, que permite identificar los riesgos a los que se está expuesto. De esta manera, se pueden determinar los niveles aceptables de exposición a aquellos, así como establecer el control apropiado frente a los mismos y monitorear la efectividad del método de control elegido. Físicamente, es una guía visual que permite, mediante su diseño, una rápida identificación de las prioridades que deben ser atendidas para así acelerar la toma de decisiones.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6" tint="-0.249977111117893"/>
        <rFont val="Arial Narrow"/>
        <family val="2"/>
      </rPr>
      <t>Guía para la Administración del Riesgo y el diseño de controles</t>
    </r>
    <r>
      <rPr>
        <sz val="10"/>
        <rFont val="Arial Narrow"/>
        <family val="2"/>
      </rPr>
      <t>. El formato cuenta con celdas parametrizadas y permite contar con los respectivos mapas de calor para riesgo inherente y riesgo residual.</t>
    </r>
  </si>
  <si>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6" tint="-0.249977111117893"/>
        <rFont val="Arial Narrow"/>
        <family val="2"/>
      </rPr>
      <t>Paso 2: identificación del riesgo</t>
    </r>
    <r>
      <rPr>
        <sz val="11"/>
        <color theme="6" tint="-0.249977111117893"/>
        <rFont val="Arial Narrow"/>
        <family val="2"/>
      </rPr>
      <t>,</t>
    </r>
    <r>
      <rPr>
        <sz val="11"/>
        <rFont val="Arial Narrow"/>
        <family val="2"/>
      </rPr>
      <t xml:space="preserve"> donde se explica ampliamente las bases para adelanter este análisis.
Así mismo, considere en el </t>
    </r>
    <r>
      <rPr>
        <b/>
        <sz val="11"/>
        <color theme="6"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6"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</si>
  <si>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rFont val="Arial Narrow"/>
        <family val="2"/>
      </rPr>
      <t>POSIBILIDAD DE + Impacto para la entidad (Qué) + Causa Inmediata (Cómo) + Causa Raíz (Por qué)</t>
    </r>
  </si>
  <si>
    <r>
      <t xml:space="preserve">Recuerde que el control se define como la medida que permite reducir o mitigar un riesgo. Defina el control (es) que atacan la causa raíz del riesgo, considere la estructura explicada en la guía: </t>
    </r>
    <r>
      <rPr>
        <b/>
        <sz val="9"/>
        <rFont val="Arial Narrow"/>
        <family val="2"/>
      </rPr>
      <t>Responsable de ejecutar el control + Acción + Complemento</t>
    </r>
  </si>
  <si>
    <t>Objetivo Estratégico</t>
  </si>
  <si>
    <t>Contexto Estrategico Interno - Enterno - Proceso</t>
  </si>
  <si>
    <r>
      <t>Utilice la lista de despligue que se encuentra parametrizada, le aparecerán las opciones:</t>
    </r>
    <r>
      <rPr>
        <b/>
        <sz val="9"/>
        <rFont val="Arial Narrow"/>
        <family val="2"/>
      </rPr>
      <t xml:space="preserve"> i)Estratégicos ii) Imagen iii) Operativos iv)Financieros v)Legal o de Cumplimiento vi) Tecnológicos vii) Fraude viii) Corrupción ix) Imparcialidad x) Confidencialidad xi) Seguridad de la información </t>
    </r>
  </si>
  <si>
    <t xml:space="preserve">Causa </t>
  </si>
  <si>
    <t>Corresponde a las razones por la cuales se puede presentar  el riesgo, redacte de la forma más concreta posible.</t>
  </si>
  <si>
    <r>
      <t xml:space="preserve">Analice las consecuencias que puede ocasionar a la organización la materialización del riesgo. El riesgo se puede clasificar en: Un </t>
    </r>
    <r>
      <rPr>
        <b/>
        <sz val="9"/>
        <rFont val="Arial Narrow"/>
        <family val="2"/>
      </rPr>
      <t>riesgo negativo</t>
    </r>
    <r>
      <rPr>
        <sz val="9"/>
        <rFont val="Arial Narrow"/>
        <family val="2"/>
      </rPr>
      <t xml:space="preserve"> es una amenaza, y cuando ocurre, se transforma en un problema. No obstante, un</t>
    </r>
    <r>
      <rPr>
        <b/>
        <sz val="9"/>
        <rFont val="Arial Narrow"/>
        <family val="2"/>
      </rPr>
      <t xml:space="preserve"> riesgo puede ser positivo</t>
    </r>
    <r>
      <rPr>
        <sz val="9"/>
        <rFont val="Arial Narrow"/>
        <family val="2"/>
      </rPr>
      <t xml:space="preserve"> al proporcionar una solución.</t>
    </r>
    <r>
      <rPr>
        <b/>
        <sz val="9"/>
        <rFont val="Arial Narrow"/>
        <family val="2"/>
      </rPr>
      <t xml:space="preserve"> </t>
    </r>
  </si>
  <si>
    <t xml:space="preserve">Permite definir unl consecutivo de riesgos.
Una entidad puede ir en el riesgo 150, pero tener 70 riesgos, lo que permite llevar una traza de los riesgos. Esta información la debe administrar la oficina  Subdireción de planeación o calidad .  Cuando un  riesgo salga del mapa no existirá otro riesgo con el mismo número. </t>
  </si>
  <si>
    <t>Identificar los Objetivo estrategico a cual afecta directamente el Riesgo</t>
  </si>
  <si>
    <t>Riesgo</t>
  </si>
  <si>
    <t xml:space="preserve">Describir la amenaza que pueda materializarce  y afectar de manera Negativa o Positivamente su proceso </t>
  </si>
  <si>
    <t>Impacto o Consecuencia</t>
  </si>
  <si>
    <t>Contexto Estrategico Interno - Externo - Proceso</t>
  </si>
  <si>
    <r>
      <t xml:space="preserve">Identificar el contexto estrategico con el cual se relaciona directamente el riesgo. </t>
    </r>
    <r>
      <rPr>
        <b/>
        <sz val="9"/>
        <rFont val="Arial Narrow"/>
        <family val="2"/>
      </rPr>
      <t xml:space="preserve">Interno;  Externo; Proceso </t>
    </r>
    <r>
      <rPr>
        <sz val="9"/>
        <rFont val="Arial Narrow"/>
        <family val="2"/>
      </rPr>
      <t xml:space="preserve"> </t>
    </r>
  </si>
  <si>
    <r>
      <t>Defina el # de veces que se puede materializar el riesgo durante el año, (Recuerde la probabilidad u ocurrencia del riesgo se defien como el No. de veces que se pasa por el punto de riesgo en el periodo de 1 año). La matriz automáticamente hará el cálculo para el nivel de probabilidad inherente</t>
    </r>
    <r>
      <rPr>
        <sz val="9"/>
        <color theme="1"/>
        <rFont val="Arial Narrow"/>
        <family val="2"/>
      </rPr>
      <t xml:space="preserve"> (Columnas J-K)</t>
    </r>
  </si>
  <si>
    <r>
      <t>Utilice la lista de despligue que se encuentra parametrizada, le aparecerán las opciones de la tabla de Impacto en la Hoja 6 del presente documento. La matriz automáticamente hará el cálculo para el nivel de impacto inherente</t>
    </r>
    <r>
      <rPr>
        <sz val="9"/>
        <color theme="1"/>
        <rFont val="Arial Narrow"/>
        <family val="2"/>
      </rPr>
      <t xml:space="preserve"> (Columnas N-O)</t>
    </r>
  </si>
  <si>
    <r>
      <t xml:space="preserve">Teniendo en cuenta que ingresó la información de PROBABILIDAD e IMPACTO, la matriz automáticamente hará el cálculo para la zona de riesgo inherente </t>
    </r>
    <r>
      <rPr>
        <sz val="9"/>
        <color theme="1"/>
        <rFont val="Arial Narrow"/>
        <family val="2"/>
      </rPr>
      <t>(Columna P)</t>
    </r>
  </si>
  <si>
    <r>
      <t xml:space="preserve">Esta casilla no se diligencia, depende de la selección en la </t>
    </r>
    <r>
      <rPr>
        <sz val="9"/>
        <color theme="1"/>
        <rFont val="Arial Narrow"/>
        <family val="2"/>
      </rPr>
      <t>columna S.</t>
    </r>
  </si>
  <si>
    <r>
      <t>La matriz automáticamente hará el cálculo para el control analizado</t>
    </r>
    <r>
      <rPr>
        <sz val="9"/>
        <color rgb="FFFF0000"/>
        <rFont val="Arial Narrow"/>
        <family val="2"/>
      </rPr>
      <t xml:space="preserve"> </t>
    </r>
    <r>
      <rPr>
        <sz val="9"/>
        <color theme="1"/>
        <rFont val="Arial Narrow"/>
        <family val="2"/>
      </rPr>
      <t xml:space="preserve">(Columna V) </t>
    </r>
  </si>
  <si>
    <r>
      <t>La matriz automáticamente hará el cálculo, acorde con el control o controles definidos con sus atributos analizados, lo que permitirá establecer el</t>
    </r>
    <r>
      <rPr>
        <b/>
        <sz val="9"/>
        <rFont val="Arial Narrow"/>
        <family val="2"/>
      </rPr>
      <t xml:space="preserve"> nivel de riesgo inherente</t>
    </r>
    <r>
      <rPr>
        <sz val="9"/>
        <color theme="1"/>
        <rFont val="Arial Narrow"/>
        <family val="2"/>
      </rPr>
      <t xml:space="preserve"> (Columnas AA -AB- AC-AD-AE).</t>
    </r>
  </si>
  <si>
    <t>Negativo (Amenaza)</t>
  </si>
  <si>
    <t>Financieros</t>
  </si>
  <si>
    <t>Corrupción</t>
  </si>
  <si>
    <t>Incrementar la eficiencia y la eficacia en los procesos de SIVA S.A.S.</t>
  </si>
  <si>
    <t>Uso indebido de los equipos tecnologicos de la entidad.</t>
  </si>
  <si>
    <t>Depreciación de equipos.</t>
  </si>
  <si>
    <t>Daños en los equipos.                                                Aumento de los gastos por mantenimientos correctivos y daños de los equipos.</t>
  </si>
  <si>
    <t>Posibilidad de afectación económica por daños permanentes o temporales en las herramientas tecnológicas de la entidad, a causa de un uso indebido, obsolesencia de estos, o falta de mantenimiento preventivo.</t>
  </si>
  <si>
    <t xml:space="preserve">Financieros: Bajo presupuesto de funcionamiento que impide la contratación de un mantenimiento preventivo regularmente.
Procesos: deficiente comunicación con planeación y contratación para la solicitud de recursos
Tecnología: Obsolesencia de los equipos.
EXTERNOS
Económicos: Disminución del presupuesto por prioridades del Gobierno, Austeridad en el gasto.
</t>
  </si>
  <si>
    <t>Póliza protección empresarial</t>
  </si>
  <si>
    <t xml:space="preserve">Programa  de mantenimiento de equipos </t>
  </si>
  <si>
    <t>Implementación del programa de mantenimiento preventivo de equipos</t>
  </si>
  <si>
    <t>Área de Gestión TICS</t>
  </si>
  <si>
    <t>Posibilidad de afectación reputacional y económica por corrupción debido a la eliminacion, alteración o uso de información confidencial de la entidad en beneficio propio o de un tercero.</t>
  </si>
  <si>
    <t>Detrimento patrimonial.
Perdida de informacion institucional.
Hallazgos disciplinarios y/o fiscales.</t>
  </si>
  <si>
    <t xml:space="preserve">Intrusos o empleados con entrenamiento deficiente, descontentos, malintencionados, negligentes, deshonestos o despedidos. </t>
  </si>
  <si>
    <t xml:space="preserve">INTERNOS
Tecnología: Equipos tecnologicos vulnerables, de facil acceso.          Seguridad: Acceso permitido a la oficina de personas ajenas a la entidad.
Personal: Empleado sin ética profesional.
</t>
  </si>
  <si>
    <t>Acceso a la información reservado y limitado.</t>
  </si>
  <si>
    <t>Mejorar la seguridad de la información almacenada en los equipos de la entidad a traves de la Implementación de la politica de seguridad de información.</t>
  </si>
  <si>
    <t>Creación y uso de correos institucionales.</t>
  </si>
  <si>
    <t>Asignacion de usuarios de seguridad de informacion y creación de correos electrónicos intitucionales para resguardar la información relevante de la entidad.</t>
  </si>
  <si>
    <t>Proceso: PROCESO DE GESTION TICS</t>
  </si>
  <si>
    <t xml:space="preserve">Alcance:  </t>
  </si>
  <si>
    <r>
      <t>Objetivo:</t>
    </r>
    <r>
      <rPr>
        <sz val="10"/>
        <rFont val="Arial Narrow"/>
        <family val="2"/>
      </rPr>
      <t xml:space="preserve"> Asegurar la efectividad de las actividades que deben realizarse para el mantenimiento, soporte técnico, copias de seguridad, administración de software de los equipos  de SIVA.</t>
    </r>
  </si>
  <si>
    <t>Incrementar la eficiencia  y la eficacia en los procesos de SIVA SAS.</t>
  </si>
  <si>
    <t xml:space="preserve">EXTERNOS
Sociales: Orden Publico.
Políticos: cambios de gobierno, voluntad política,
Ambientales: cambios climáticos.
Tecnológicas: fallas en los aplicativos  para reporte de información, Virus informáticos.
Legales: aplicación de la normatividad
INTERNOS                                                                                                 
Financieros: bajo presupuesto para la adquisición de equipos tecnológicos.
Personal: duración de la contratación de personal, competencias en el área sistemas y TICS.
Tecnologías: fallas en la red de voz y datos, software y hardware; mantenimiento de sistemas de información.
Estratégicos: programación del presupuesto.
Comunicación interna: deficiente flujo de la información interna.
PROCESOS
Interacciones con otros procesos: todas las áreas.
</t>
  </si>
  <si>
    <t xml:space="preserve">   
Virus informaticos.                                                     
Daños en los equipos.
Software sin licencias originales
Deficientes capacitaciones en seguridad informatica
Uso inadecuado de los sistemas de información de la entidad
No se realizan Backups de la información 
Errores en realización de backups
Deficiente personal tecnico para los procesos de TICS
deficiente infraestructura tecnologica 
</t>
  </si>
  <si>
    <t>Posibilidad de afectación reputacional y economica   debido a perdida o daño de la información a causa  de fallos  tecnologicos que interrumpen o dañan  los sistemas de información.</t>
  </si>
  <si>
    <t xml:space="preserve">Reprocesos de las actividades 
Sanciones  legales, disciplinarias y penales
Perdidas economicas
Violación de la infraestructura tecnolgica
Perdida de la credibilidad   en la entidad
</t>
  </si>
  <si>
    <t>Tecnológicos</t>
  </si>
  <si>
    <t>Copia de seguridad</t>
  </si>
  <si>
    <t>Realizar backups de la información que sea desee soportar en medios electronicos/digitales.</t>
  </si>
  <si>
    <t>Mantenimiento a software
Mantenimiento de equipos</t>
  </si>
  <si>
    <t>Realización de capacitacion en seguridad digital</t>
  </si>
  <si>
    <t>Politicas de seguridad y privacidad de  la información</t>
  </si>
  <si>
    <t>Consecuencias</t>
  </si>
  <si>
    <t>Adquisición de antivirus  para seguridad de la información mitigar la probabilidad de perdida de la información,</t>
  </si>
  <si>
    <t>Implementación del programa de mantenimiento preventivo de infraestructura TICS</t>
  </si>
  <si>
    <t>Seguimiento</t>
  </si>
  <si>
    <t>La entidad cuenta con sus correos institucionales asigandos, de acuerdo a las areas de trabajo, así mismo se escuentra contratado el servicio, por si es necesaria la asignación de nuevos correos institucionales.</t>
  </si>
  <si>
    <t>en curso</t>
  </si>
  <si>
    <t>Esto se ha implementado y desarrollando de acuerdo a lo estipulado, se realizan backups, mantenimientos y almacenamiento digital en discos duros y/o en la nube</t>
  </si>
  <si>
    <t>se realizaron los respectivos mantenimientos programados  en el segundo semestre de la vigencia</t>
  </si>
  <si>
    <t xml:space="preserve">El programa se encuentra implementado, y se esta ejecutando según lo estipulado. En la nueva sede se esta ejecutando el contrato PS 088 2025,  PRESTACIÓN DEL SERVICIO DE SUMINISTRO, INSTALACIÓN Y PUESTA EN FUNCIONAMIENTO DEL SISTEMA DE INFRAESTRUCTURA DE TELECOMUNICACIONES DEL SISTEMA INTEGRADO DE TRANSPORTE DE VALLEDUPAR –
PATIO SUR </t>
  </si>
  <si>
    <t>Se realizará en el segundo semestre de la vigencia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</si>
</sst>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4"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18"/>
      <color theme="1"/>
      <name val="Arial Narrow"/>
      <family val="2"/>
    </font>
    <font>
      <b/>
      <sz val="22"/>
      <color theme="1"/>
      <name val="Arial Narrow"/>
      <family val="2"/>
    </font>
    <font>
      <b/>
      <sz val="14"/>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11"/>
      <color theme="6" tint="-0.249977111117893"/>
      <name val="Arial Narrow"/>
      <family val="2"/>
    </font>
    <font>
      <sz val="11"/>
      <color theme="6" tint="-0.249977111117893"/>
      <name val="Arial Narrow"/>
      <family val="2"/>
    </font>
    <font>
      <b/>
      <sz val="10"/>
      <color theme="6" tint="-0.249977111117893"/>
      <name val="Arial Narrow"/>
      <family val="2"/>
    </font>
    <font>
      <sz val="9"/>
      <color rgb="FFFF0000"/>
      <name val="Arial Narrow"/>
      <family val="2"/>
    </font>
    <font>
      <sz val="10"/>
      <color rgb="FFFF0000"/>
      <name val="Arial Narrow"/>
      <family val="2"/>
    </font>
    <font>
      <sz val="9"/>
      <color theme="1"/>
      <name val="Arial Narrow"/>
      <family val="2"/>
    </font>
    <font>
      <sz val="8"/>
      <name val="Calibri"/>
      <family val="2"/>
      <scheme val="minor"/>
    </font>
    <font>
      <sz val="22"/>
      <name val="Arial Narrow"/>
      <family val="2"/>
    </font>
    <font>
      <sz val="11"/>
      <name val="Arial Narrow"/>
    </font>
  </fonts>
  <fills count="1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6" tint="0.39997558519241921"/>
        <bgColor indexed="64"/>
      </patternFill>
    </fill>
    <fill>
      <patternFill patternType="solid">
        <fgColor indexed="9"/>
        <bgColor indexed="64"/>
      </patternFill>
    </fill>
  </fills>
  <borders count="79">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double">
        <color auto="1"/>
      </left>
      <right/>
      <top style="double">
        <color auto="1"/>
      </top>
      <bottom/>
      <diagonal/>
    </border>
    <border>
      <left/>
      <right style="thin">
        <color theme="0"/>
      </right>
      <top style="double">
        <color auto="1"/>
      </top>
      <bottom/>
      <diagonal/>
    </border>
    <border>
      <left style="thin">
        <color theme="0"/>
      </left>
      <right/>
      <top style="double">
        <color auto="1"/>
      </top>
      <bottom style="thin">
        <color auto="1"/>
      </bottom>
      <diagonal/>
    </border>
    <border>
      <left/>
      <right style="double">
        <color auto="1"/>
      </right>
      <top style="double">
        <color auto="1"/>
      </top>
      <bottom style="thin">
        <color auto="1"/>
      </bottom>
      <diagonal/>
    </border>
    <border>
      <left style="double">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top style="thin">
        <color auto="1"/>
      </top>
      <bottom style="hair">
        <color auto="1"/>
      </bottom>
      <diagonal/>
    </border>
    <border>
      <left/>
      <right style="double">
        <color auto="1"/>
      </right>
      <top style="thin">
        <color auto="1"/>
      </top>
      <bottom style="hair">
        <color auto="1"/>
      </bottom>
      <diagonal/>
    </border>
    <border>
      <left style="double">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double">
        <color auto="1"/>
      </right>
      <top style="hair">
        <color auto="1"/>
      </top>
      <bottom style="hair">
        <color auto="1"/>
      </bottom>
      <diagonal/>
    </border>
    <border>
      <left style="hair">
        <color auto="1"/>
      </left>
      <right/>
      <top style="hair">
        <color auto="1"/>
      </top>
      <bottom style="double">
        <color auto="1"/>
      </bottom>
      <diagonal/>
    </border>
    <border>
      <left/>
      <right style="double">
        <color auto="1"/>
      </right>
      <top style="hair">
        <color auto="1"/>
      </top>
      <bottom style="double">
        <color auto="1"/>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double">
        <color auto="1"/>
      </left>
      <right/>
      <top style="hair">
        <color auto="1"/>
      </top>
      <bottom style="hair">
        <color auto="1"/>
      </bottom>
      <diagonal/>
    </border>
    <border>
      <left/>
      <right style="hair">
        <color auto="1"/>
      </right>
      <top style="hair">
        <color auto="1"/>
      </top>
      <bottom style="hair">
        <color auto="1"/>
      </bottom>
      <diagonal/>
    </border>
    <border>
      <left style="double">
        <color auto="1"/>
      </left>
      <right/>
      <top style="hair">
        <color auto="1"/>
      </top>
      <bottom style="double">
        <color auto="1"/>
      </bottom>
      <diagonal/>
    </border>
    <border>
      <left/>
      <right style="hair">
        <color auto="1"/>
      </right>
      <top style="hair">
        <color auto="1"/>
      </top>
      <bottom style="double">
        <color auto="1"/>
      </bottom>
      <diagonal/>
    </border>
    <border>
      <left style="hair">
        <color theme="6" tint="-0.249977111117893"/>
      </left>
      <right style="hair">
        <color theme="6" tint="-0.249977111117893"/>
      </right>
      <top style="hair">
        <color theme="6" tint="-0.249977111117893"/>
      </top>
      <bottom style="hair">
        <color theme="6" tint="-0.249977111117893"/>
      </bottom>
      <diagonal/>
    </border>
    <border>
      <left style="hair">
        <color theme="6" tint="-0.249977111117893"/>
      </left>
      <right style="hair">
        <color theme="6" tint="-0.249977111117893"/>
      </right>
      <top style="hair">
        <color theme="6" tint="-0.249977111117893"/>
      </top>
      <bottom/>
      <diagonal/>
    </border>
    <border>
      <left style="hair">
        <color theme="6" tint="-0.249977111117893"/>
      </left>
      <right style="hair">
        <color theme="6" tint="-0.249977111117893"/>
      </right>
      <top/>
      <bottom style="hair">
        <color theme="6" tint="-0.249977111117893"/>
      </bottom>
      <diagonal/>
    </border>
    <border>
      <left style="hair">
        <color theme="6" tint="-0.249977111117893"/>
      </left>
      <right style="hair">
        <color theme="6" tint="-0.249977111117893"/>
      </right>
      <top/>
      <bottom/>
      <diagonal/>
    </border>
    <border>
      <left/>
      <right style="hair">
        <color theme="6" tint="-0.249977111117893"/>
      </right>
      <top style="hair">
        <color theme="6" tint="-0.249977111117893"/>
      </top>
      <bottom style="hair">
        <color theme="6" tint="-0.249977111117893"/>
      </bottom>
      <diagonal/>
    </border>
    <border>
      <left style="thin">
        <color auto="1"/>
      </left>
      <right/>
      <top style="thin">
        <color auto="1"/>
      </top>
      <bottom style="thin">
        <color auto="1"/>
      </bottom>
      <diagonal/>
    </border>
    <border>
      <left/>
      <right/>
      <top style="thin">
        <color auto="1"/>
      </top>
      <bottom style="thin">
        <color auto="1"/>
      </bottom>
      <diagonal/>
    </border>
    <border>
      <left style="hair">
        <color theme="6" tint="-0.249977111117893"/>
      </left>
      <right/>
      <top style="hair">
        <color theme="6" tint="-0.249977111117893"/>
      </top>
      <bottom style="hair">
        <color theme="6" tint="-0.249977111117893"/>
      </bottom>
      <diagonal/>
    </border>
    <border>
      <left style="hair">
        <color auto="1"/>
      </left>
      <right style="hair">
        <color auto="1"/>
      </right>
      <top style="hair">
        <color auto="1"/>
      </top>
      <bottom/>
      <diagonal/>
    </border>
    <border>
      <left style="hair">
        <color theme="6" tint="-0.249977111117893"/>
      </left>
      <right style="hair">
        <color auto="1"/>
      </right>
      <top style="hair">
        <color theme="6" tint="-0.249977111117893"/>
      </top>
      <bottom/>
      <diagonal/>
    </border>
    <border>
      <left style="hair">
        <color theme="6" tint="-0.249977111117893"/>
      </left>
      <right style="hair">
        <color auto="1"/>
      </right>
      <top/>
      <bottom/>
      <diagonal/>
    </border>
    <border>
      <left style="hair">
        <color theme="6" tint="-0.249977111117893"/>
      </left>
      <right style="hair">
        <color auto="1"/>
      </right>
      <top/>
      <bottom style="hair">
        <color theme="6" tint="-0.249977111117893"/>
      </bottom>
      <diagonal/>
    </border>
    <border>
      <left style="hair">
        <color auto="1"/>
      </left>
      <right style="hair">
        <color theme="6" tint="-0.249977111117893"/>
      </right>
      <top style="hair">
        <color theme="6" tint="-0.249977111117893"/>
      </top>
      <bottom/>
      <diagonal/>
    </border>
    <border>
      <left style="hair">
        <color auto="1"/>
      </left>
      <right style="hair">
        <color theme="6" tint="-0.249977111117893"/>
      </right>
      <top/>
      <bottom style="hair">
        <color theme="6" tint="-0.249977111117893"/>
      </bottom>
      <diagonal/>
    </border>
    <border>
      <left style="hair">
        <color auto="1"/>
      </left>
      <right style="hair">
        <color theme="6" tint="-0.249977111117893"/>
      </right>
      <top/>
      <bottom/>
      <diagonal/>
    </border>
    <border>
      <left/>
      <right/>
      <top style="hair">
        <color theme="6" tint="-0.249977111117893"/>
      </top>
      <bottom style="hair">
        <color theme="6" tint="-0.249977111117893"/>
      </bottom>
      <diagonal/>
    </border>
    <border>
      <left style="hair">
        <color theme="6" tint="-0.249977111117893"/>
      </left>
      <right style="hair">
        <color theme="6" tint="-0.249977111117893"/>
      </right>
      <top/>
      <bottom style="hair">
        <color auto="1"/>
      </bottom>
      <diagonal/>
    </border>
    <border>
      <left style="hair">
        <color rgb="FF000000"/>
      </left>
      <right style="hair">
        <color rgb="FF000000"/>
      </right>
      <top style="hair">
        <color rgb="FF000000"/>
      </top>
      <bottom style="hair">
        <color rgb="FF000000"/>
      </bottom>
      <diagonal/>
    </border>
  </borders>
  <cellStyleXfs count="5">
    <xf numFmtId="0" fontId="0" fillId="0" borderId="0"/>
    <xf numFmtId="9" fontId="13" fillId="0" borderId="0" applyFont="0" applyFill="0" applyBorder="0" applyAlignment="0" applyProtection="0"/>
    <xf numFmtId="0" fontId="46" fillId="0" borderId="0"/>
    <xf numFmtId="0" fontId="47" fillId="0" borderId="0"/>
    <xf numFmtId="0" fontId="5" fillId="0" borderId="0"/>
  </cellStyleXfs>
  <cellXfs count="42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8" fillId="6" borderId="0" xfId="0" applyFont="1" applyFill="1" applyAlignment="1">
      <alignment horizontal="center" vertical="center" wrapText="1" readingOrder="1"/>
    </xf>
    <xf numFmtId="0" fontId="9" fillId="5" borderId="2" xfId="0" applyFont="1" applyFill="1" applyBorder="1" applyAlignment="1">
      <alignment horizontal="center" vertical="center" wrapText="1" readingOrder="1"/>
    </xf>
    <xf numFmtId="0" fontId="9" fillId="0" borderId="2" xfId="0" applyFont="1" applyBorder="1" applyAlignment="1">
      <alignment horizontal="justify" vertical="center" wrapText="1" readingOrder="1"/>
    </xf>
    <xf numFmtId="9" fontId="9" fillId="0" borderId="2" xfId="0" applyNumberFormat="1" applyFont="1" applyBorder="1" applyAlignment="1">
      <alignment horizontal="center" vertical="center" wrapText="1" readingOrder="1"/>
    </xf>
    <xf numFmtId="0" fontId="9" fillId="7" borderId="1" xfId="0" applyFont="1" applyFill="1" applyBorder="1" applyAlignment="1">
      <alignment horizontal="center" vertical="center" wrapText="1" readingOrder="1"/>
    </xf>
    <xf numFmtId="0" fontId="9" fillId="0" borderId="1" xfId="0" applyFont="1" applyBorder="1" applyAlignment="1">
      <alignment horizontal="justify" vertical="center" wrapText="1" readingOrder="1"/>
    </xf>
    <xf numFmtId="9" fontId="9" fillId="0" borderId="1" xfId="0" applyNumberFormat="1" applyFont="1" applyBorder="1" applyAlignment="1">
      <alignment horizontal="center" vertical="center" wrapText="1" readingOrder="1"/>
    </xf>
    <xf numFmtId="0" fontId="9" fillId="4" borderId="1" xfId="0" applyFont="1" applyFill="1" applyBorder="1" applyAlignment="1">
      <alignment horizontal="center" vertical="center" wrapText="1" readingOrder="1"/>
    </xf>
    <xf numFmtId="0" fontId="9" fillId="8" borderId="1" xfId="0" applyFont="1" applyFill="1" applyBorder="1" applyAlignment="1">
      <alignment horizontal="center" vertical="center" wrapText="1" readingOrder="1"/>
    </xf>
    <xf numFmtId="0" fontId="10" fillId="9" borderId="1" xfId="0" applyFont="1" applyFill="1" applyBorder="1" applyAlignment="1">
      <alignment horizontal="center" vertical="center" wrapText="1" readingOrder="1"/>
    </xf>
    <xf numFmtId="0" fontId="14" fillId="0" borderId="0" xfId="0" applyFont="1"/>
    <xf numFmtId="0" fontId="12" fillId="0" borderId="0" xfId="0" applyFont="1"/>
    <xf numFmtId="0" fontId="27" fillId="0" borderId="0" xfId="0" applyFont="1" applyAlignment="1">
      <alignment vertical="center"/>
    </xf>
    <xf numFmtId="0" fontId="28" fillId="0" borderId="0" xfId="0" applyFont="1"/>
    <xf numFmtId="0" fontId="26" fillId="0" borderId="0" xfId="0" applyFont="1"/>
    <xf numFmtId="0" fontId="0" fillId="0" borderId="0" xfId="0" pivotButton="1"/>
    <xf numFmtId="0" fontId="11" fillId="0" borderId="0" xfId="0" applyFont="1" applyAlignment="1">
      <alignment horizontal="justify" vertical="center" wrapText="1" readingOrder="1"/>
    </xf>
    <xf numFmtId="0" fontId="29" fillId="0" borderId="0" xfId="0" applyFont="1"/>
    <xf numFmtId="0" fontId="31" fillId="6" borderId="0" xfId="0" applyFont="1" applyFill="1" applyAlignment="1">
      <alignment horizontal="center" vertical="center" wrapText="1" readingOrder="1"/>
    </xf>
    <xf numFmtId="0" fontId="32" fillId="0" borderId="2" xfId="0" applyFont="1" applyBorder="1" applyAlignment="1">
      <alignment horizontal="justify" vertical="center" wrapText="1" readingOrder="1"/>
    </xf>
    <xf numFmtId="0" fontId="32" fillId="0" borderId="1" xfId="0" applyFont="1" applyBorder="1" applyAlignment="1">
      <alignment horizontal="justify" vertical="center" wrapText="1" readingOrder="1"/>
    </xf>
    <xf numFmtId="0" fontId="32" fillId="5" borderId="2" xfId="0" applyFont="1" applyFill="1" applyBorder="1" applyAlignment="1">
      <alignment horizontal="center" vertical="center" wrapText="1" readingOrder="1"/>
    </xf>
    <xf numFmtId="0" fontId="32" fillId="7" borderId="1" xfId="0" applyFont="1" applyFill="1" applyBorder="1" applyAlignment="1">
      <alignment horizontal="center" vertical="center" wrapText="1" readingOrder="1"/>
    </xf>
    <xf numFmtId="0" fontId="32" fillId="4" borderId="1" xfId="0" applyFont="1" applyFill="1" applyBorder="1" applyAlignment="1">
      <alignment horizontal="center" vertical="center" wrapText="1" readingOrder="1"/>
    </xf>
    <xf numFmtId="0" fontId="32" fillId="8" borderId="1" xfId="0" applyFont="1" applyFill="1" applyBorder="1" applyAlignment="1">
      <alignment horizontal="center" vertical="center" wrapText="1" readingOrder="1"/>
    </xf>
    <xf numFmtId="0" fontId="33" fillId="9" borderId="1" xfId="0" applyFont="1" applyFill="1" applyBorder="1" applyAlignment="1">
      <alignment horizontal="center" vertical="center" wrapText="1" readingOrder="1"/>
    </xf>
    <xf numFmtId="0" fontId="32" fillId="0" borderId="2" xfId="0" applyFont="1" applyBorder="1" applyAlignment="1">
      <alignment horizontal="center" vertical="center" wrapText="1" readingOrder="1"/>
    </xf>
    <xf numFmtId="0" fontId="32" fillId="0" borderId="1" xfId="0" applyFont="1" applyBorder="1" applyAlignment="1">
      <alignment horizontal="center" vertical="center" wrapText="1" readingOrder="1"/>
    </xf>
    <xf numFmtId="0" fontId="18" fillId="11" borderId="3" xfId="0" applyFont="1" applyFill="1" applyBorder="1" applyAlignment="1" applyProtection="1">
      <alignment horizontal="center" vertical="center" wrapText="1" readingOrder="1"/>
      <protection hidden="1"/>
    </xf>
    <xf numFmtId="0" fontId="18" fillId="11" borderId="10"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2" borderId="3" xfId="0" applyFont="1" applyFill="1" applyBorder="1" applyAlignment="1" applyProtection="1">
      <alignment horizontal="center" wrapText="1" readingOrder="1"/>
      <protection hidden="1"/>
    </xf>
    <xf numFmtId="0" fontId="18" fillId="12" borderId="10"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3" borderId="10"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5" borderId="10"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22" fillId="13" borderId="10" xfId="0" applyFont="1" applyFill="1" applyBorder="1" applyAlignment="1" applyProtection="1">
      <alignment horizontal="center" wrapText="1" readingOrder="1"/>
      <protection hidden="1"/>
    </xf>
    <xf numFmtId="0" fontId="0" fillId="3" borderId="0" xfId="0" applyFill="1"/>
    <xf numFmtId="0" fontId="48" fillId="3" borderId="37" xfId="2" applyFont="1" applyFill="1" applyBorder="1"/>
    <xf numFmtId="0" fontId="48" fillId="3" borderId="38" xfId="2" applyFont="1" applyFill="1" applyBorder="1"/>
    <xf numFmtId="0" fontId="48" fillId="3" borderId="39" xfId="2" applyFont="1" applyFill="1" applyBorder="1"/>
    <xf numFmtId="0" fontId="15" fillId="3" borderId="0" xfId="0" applyFont="1" applyFill="1" applyAlignment="1">
      <alignment vertical="center"/>
    </xf>
    <xf numFmtId="0" fontId="5" fillId="3" borderId="0" xfId="0" applyFont="1" applyFill="1"/>
    <xf numFmtId="0" fontId="35" fillId="3" borderId="0" xfId="0" applyFont="1" applyFill="1"/>
    <xf numFmtId="0" fontId="36" fillId="3" borderId="20" xfId="0" applyFont="1" applyFill="1" applyBorder="1" applyAlignment="1">
      <alignment horizontal="center" vertical="center" wrapText="1" readingOrder="1"/>
    </xf>
    <xf numFmtId="0" fontId="37" fillId="3" borderId="20" xfId="0" applyFont="1" applyFill="1" applyBorder="1" applyAlignment="1">
      <alignment horizontal="justify" vertical="center" wrapText="1" readingOrder="1"/>
    </xf>
    <xf numFmtId="9" fontId="36" fillId="3" borderId="29" xfId="0" applyNumberFormat="1" applyFont="1" applyFill="1" applyBorder="1" applyAlignment="1">
      <alignment horizontal="center" vertical="center" wrapText="1" readingOrder="1"/>
    </xf>
    <xf numFmtId="0" fontId="36" fillId="3" borderId="19" xfId="0" applyFont="1" applyFill="1" applyBorder="1" applyAlignment="1">
      <alignment horizontal="center" vertical="center" wrapText="1" readingOrder="1"/>
    </xf>
    <xf numFmtId="0" fontId="37" fillId="3" borderId="19" xfId="0" applyFont="1" applyFill="1" applyBorder="1" applyAlignment="1">
      <alignment horizontal="justify" vertical="center" wrapText="1" readingOrder="1"/>
    </xf>
    <xf numFmtId="9" fontId="36" fillId="3" borderId="24" xfId="0" applyNumberFormat="1" applyFont="1" applyFill="1" applyBorder="1" applyAlignment="1">
      <alignment horizontal="center" vertical="center" wrapText="1" readingOrder="1"/>
    </xf>
    <xf numFmtId="0" fontId="37" fillId="3" borderId="24" xfId="0" applyFont="1" applyFill="1" applyBorder="1" applyAlignment="1">
      <alignment horizontal="center" vertical="center" wrapText="1" readingOrder="1"/>
    </xf>
    <xf numFmtId="0" fontId="36" fillId="3" borderId="26" xfId="0" applyFont="1" applyFill="1" applyBorder="1" applyAlignment="1">
      <alignment horizontal="center" vertical="center" wrapText="1" readingOrder="1"/>
    </xf>
    <xf numFmtId="0" fontId="37" fillId="3" borderId="26" xfId="0" applyFont="1" applyFill="1" applyBorder="1" applyAlignment="1">
      <alignment horizontal="justify" vertical="center" wrapText="1" readingOrder="1"/>
    </xf>
    <xf numFmtId="0" fontId="37" fillId="3" borderId="27" xfId="0" applyFont="1" applyFill="1" applyBorder="1" applyAlignment="1">
      <alignment horizontal="center" vertical="center" wrapText="1" readingOrder="1"/>
    </xf>
    <xf numFmtId="0" fontId="45" fillId="3" borderId="0" xfId="0" applyFont="1" applyFill="1"/>
    <xf numFmtId="0" fontId="12" fillId="3" borderId="0" xfId="0" applyFont="1" applyFill="1"/>
    <xf numFmtId="0" fontId="30" fillId="3" borderId="0" xfId="0" applyFont="1" applyFill="1" applyAlignment="1">
      <alignment horizontal="center" vertical="center" wrapText="1"/>
    </xf>
    <xf numFmtId="0" fontId="11" fillId="3" borderId="0" xfId="0" applyFont="1" applyFill="1" applyAlignment="1">
      <alignment horizontal="justify" vertical="center" wrapText="1" readingOrder="1"/>
    </xf>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48" fillId="3" borderId="5" xfId="2" applyFont="1" applyFill="1" applyBorder="1"/>
    <xf numFmtId="0" fontId="53" fillId="3" borderId="0" xfId="0" applyFont="1" applyFill="1" applyAlignment="1">
      <alignment horizontal="left" vertical="center" wrapText="1"/>
    </xf>
    <xf numFmtId="0" fontId="54" fillId="3" borderId="0" xfId="0" applyFont="1" applyFill="1" applyAlignment="1">
      <alignment horizontal="left" vertical="top" wrapText="1"/>
    </xf>
    <xf numFmtId="0" fontId="48" fillId="3" borderId="0" xfId="2" applyFont="1" applyFill="1"/>
    <xf numFmtId="0" fontId="48" fillId="3" borderId="6" xfId="2" applyFont="1" applyFill="1" applyBorder="1"/>
    <xf numFmtId="0" fontId="48" fillId="3" borderId="7" xfId="2" applyFont="1" applyFill="1" applyBorder="1"/>
    <xf numFmtId="0" fontId="48" fillId="3" borderId="9" xfId="2" applyFont="1" applyFill="1" applyBorder="1"/>
    <xf numFmtId="0" fontId="48" fillId="3" borderId="8" xfId="2" applyFont="1" applyFill="1" applyBorder="1"/>
    <xf numFmtId="0" fontId="52" fillId="3" borderId="0" xfId="2" applyFont="1" applyFill="1" applyAlignment="1">
      <alignment horizontal="left" vertical="center" wrapText="1"/>
    </xf>
    <xf numFmtId="0" fontId="48" fillId="3" borderId="0" xfId="2" applyFont="1" applyFill="1" applyAlignment="1">
      <alignment horizontal="left" vertical="center" wrapText="1"/>
    </xf>
    <xf numFmtId="0" fontId="48" fillId="3" borderId="0" xfId="2" quotePrefix="1" applyFont="1" applyFill="1" applyAlignment="1">
      <alignment horizontal="left" vertical="center" wrapText="1"/>
    </xf>
    <xf numFmtId="0" fontId="50" fillId="3" borderId="5" xfId="2" quotePrefix="1" applyFont="1" applyFill="1" applyBorder="1" applyAlignment="1">
      <alignment horizontal="left" vertical="top" wrapText="1"/>
    </xf>
    <xf numFmtId="0" fontId="51" fillId="3" borderId="0" xfId="2" quotePrefix="1" applyFont="1" applyFill="1" applyAlignment="1">
      <alignment horizontal="left" vertical="top" wrapText="1"/>
    </xf>
    <xf numFmtId="0" fontId="51" fillId="3" borderId="6" xfId="2" quotePrefix="1" applyFont="1" applyFill="1" applyBorder="1" applyAlignment="1">
      <alignment horizontal="left" vertical="top" wrapText="1"/>
    </xf>
    <xf numFmtId="0" fontId="1" fillId="3" borderId="61" xfId="0" applyFont="1" applyFill="1" applyBorder="1"/>
    <xf numFmtId="0" fontId="1" fillId="0" borderId="61" xfId="0" applyFont="1" applyBorder="1"/>
    <xf numFmtId="0" fontId="4" fillId="3" borderId="61" xfId="0" applyFont="1" applyFill="1" applyBorder="1" applyAlignment="1">
      <alignment horizontal="center" vertical="center"/>
    </xf>
    <xf numFmtId="0" fontId="4" fillId="2" borderId="61" xfId="0" applyFont="1" applyFill="1" applyBorder="1" applyAlignment="1">
      <alignment horizontal="center" vertical="center"/>
    </xf>
    <xf numFmtId="0" fontId="1" fillId="0" borderId="61" xfId="0" applyFont="1" applyBorder="1" applyAlignment="1">
      <alignment horizontal="center" vertical="center"/>
    </xf>
    <xf numFmtId="0" fontId="6" fillId="0" borderId="61" xfId="0" applyFont="1" applyBorder="1" applyAlignment="1" applyProtection="1">
      <alignment horizontal="justify" vertical="center" wrapText="1"/>
      <protection locked="0"/>
    </xf>
    <xf numFmtId="0" fontId="1" fillId="0" borderId="61" xfId="0" applyFont="1" applyBorder="1" applyAlignment="1" applyProtection="1">
      <alignment horizontal="center" vertical="center"/>
      <protection hidden="1"/>
    </xf>
    <xf numFmtId="0" fontId="1" fillId="0" borderId="61" xfId="0" applyFont="1" applyBorder="1" applyAlignment="1" applyProtection="1">
      <alignment horizontal="center" vertical="center" textRotation="90"/>
      <protection locked="0"/>
    </xf>
    <xf numFmtId="9" fontId="1" fillId="0" borderId="61" xfId="0" applyNumberFormat="1" applyFont="1" applyBorder="1" applyAlignment="1" applyProtection="1">
      <alignment horizontal="center" vertical="center"/>
      <protection hidden="1"/>
    </xf>
    <xf numFmtId="164" fontId="1" fillId="0" borderId="61" xfId="1" applyNumberFormat="1" applyFont="1" applyBorder="1" applyAlignment="1">
      <alignment horizontal="center" vertical="center"/>
    </xf>
    <xf numFmtId="0" fontId="4" fillId="0" borderId="61" xfId="0" applyFont="1" applyBorder="1" applyAlignment="1" applyProtection="1">
      <alignment horizontal="center" vertical="center" textRotation="90" wrapText="1"/>
      <protection hidden="1"/>
    </xf>
    <xf numFmtId="0" fontId="4" fillId="0" borderId="61" xfId="0" applyFont="1" applyBorder="1" applyAlignment="1" applyProtection="1">
      <alignment horizontal="center" vertical="center" textRotation="90"/>
      <protection hidden="1"/>
    </xf>
    <xf numFmtId="0" fontId="1" fillId="0" borderId="61" xfId="0" applyFont="1" applyBorder="1" applyAlignment="1" applyProtection="1">
      <alignment horizontal="center" vertical="center" wrapText="1"/>
      <protection locked="0"/>
    </xf>
    <xf numFmtId="0" fontId="1" fillId="0" borderId="61" xfId="0" applyFont="1" applyBorder="1" applyAlignment="1" applyProtection="1">
      <alignment horizontal="center" vertical="center"/>
      <protection locked="0"/>
    </xf>
    <xf numFmtId="14" fontId="1" fillId="0" borderId="61" xfId="0" applyNumberFormat="1" applyFont="1" applyBorder="1" applyAlignment="1" applyProtection="1">
      <alignment horizontal="center" vertical="center"/>
      <protection locked="0"/>
    </xf>
    <xf numFmtId="0" fontId="1" fillId="3" borderId="61" xfId="0" applyFont="1" applyFill="1" applyBorder="1" applyAlignment="1">
      <alignment vertical="center"/>
    </xf>
    <xf numFmtId="0" fontId="1" fillId="0" borderId="61" xfId="0" applyFont="1" applyBorder="1" applyAlignment="1">
      <alignment vertical="center"/>
    </xf>
    <xf numFmtId="0" fontId="1" fillId="0" borderId="61" xfId="0" applyFont="1" applyBorder="1" applyAlignment="1" applyProtection="1">
      <alignment horizontal="justify" vertical="center"/>
      <protection locked="0"/>
    </xf>
    <xf numFmtId="0" fontId="1" fillId="0" borderId="61" xfId="0" applyFont="1" applyBorder="1" applyAlignment="1">
      <alignment horizontal="center"/>
    </xf>
    <xf numFmtId="0" fontId="4" fillId="14" borderId="61" xfId="0" applyFont="1" applyFill="1" applyBorder="1" applyAlignment="1">
      <alignment horizontal="center" vertical="center" textRotation="90"/>
    </xf>
    <xf numFmtId="0" fontId="1" fillId="0" borderId="62" xfId="0" applyFont="1" applyBorder="1" applyAlignment="1">
      <alignment horizontal="center" vertical="center"/>
    </xf>
    <xf numFmtId="0" fontId="1" fillId="0" borderId="62" xfId="0" applyFont="1" applyBorder="1"/>
    <xf numFmtId="0" fontId="1" fillId="0" borderId="62" xfId="0" applyFont="1" applyBorder="1" applyAlignment="1">
      <alignment horizontal="center"/>
    </xf>
    <xf numFmtId="0" fontId="1" fillId="0" borderId="63" xfId="0" applyFont="1" applyBorder="1" applyAlignment="1">
      <alignment horizontal="center" vertical="center"/>
    </xf>
    <xf numFmtId="0" fontId="1" fillId="0" borderId="63" xfId="0" applyFont="1" applyBorder="1"/>
    <xf numFmtId="0" fontId="1" fillId="0" borderId="63" xfId="0" applyFont="1" applyBorder="1" applyAlignment="1">
      <alignment horizontal="center"/>
    </xf>
    <xf numFmtId="0" fontId="36" fillId="14" borderId="31" xfId="0" applyFont="1" applyFill="1" applyBorder="1" applyAlignment="1">
      <alignment horizontal="center" vertical="center" wrapText="1" readingOrder="1"/>
    </xf>
    <xf numFmtId="0" fontId="36" fillId="14" borderId="32" xfId="0" applyFont="1" applyFill="1" applyBorder="1" applyAlignment="1">
      <alignment horizontal="center" vertical="center" wrapText="1" readingOrder="1"/>
    </xf>
    <xf numFmtId="0" fontId="2" fillId="0" borderId="61" xfId="0" applyFont="1" applyBorder="1" applyAlignment="1" applyProtection="1">
      <alignment horizontal="center" vertical="center" wrapText="1"/>
      <protection locked="0"/>
    </xf>
    <xf numFmtId="0" fontId="4" fillId="14" borderId="61" xfId="0" applyFont="1" applyFill="1" applyBorder="1" applyAlignment="1">
      <alignment horizontal="center" vertical="center" wrapText="1"/>
    </xf>
    <xf numFmtId="0" fontId="25" fillId="14" borderId="61" xfId="0" applyFont="1" applyFill="1" applyBorder="1" applyAlignment="1">
      <alignment horizontal="center" vertical="center" textRotation="90"/>
    </xf>
    <xf numFmtId="0" fontId="4" fillId="14" borderId="61" xfId="0" applyFont="1" applyFill="1" applyBorder="1" applyAlignment="1">
      <alignment horizontal="centerContinuous" vertical="center" wrapText="1"/>
    </xf>
    <xf numFmtId="0" fontId="53" fillId="3" borderId="57" xfId="3" applyFont="1" applyFill="1" applyBorder="1" applyAlignment="1">
      <alignment horizontal="left" vertical="top" wrapText="1" readingOrder="1"/>
    </xf>
    <xf numFmtId="0" fontId="53" fillId="3" borderId="58" xfId="3" applyFont="1" applyFill="1" applyBorder="1" applyAlignment="1">
      <alignment horizontal="left" vertical="top" wrapText="1" readingOrder="1"/>
    </xf>
    <xf numFmtId="0" fontId="59" fillId="3" borderId="0" xfId="2" applyFont="1" applyFill="1"/>
    <xf numFmtId="0" fontId="59" fillId="3" borderId="0" xfId="2" applyFont="1" applyFill="1" applyAlignment="1">
      <alignment vertical="center"/>
    </xf>
    <xf numFmtId="0" fontId="1" fillId="3" borderId="63" xfId="0" applyFont="1" applyFill="1" applyBorder="1" applyAlignment="1">
      <alignment horizontal="center" vertical="center"/>
    </xf>
    <xf numFmtId="0" fontId="1" fillId="3" borderId="63" xfId="0" applyFont="1" applyFill="1" applyBorder="1"/>
    <xf numFmtId="0" fontId="1" fillId="3" borderId="63" xfId="0" applyFont="1" applyFill="1" applyBorder="1" applyAlignment="1">
      <alignment horizontal="center"/>
    </xf>
    <xf numFmtId="0" fontId="1" fillId="3" borderId="65" xfId="0" applyFont="1" applyFill="1" applyBorder="1"/>
    <xf numFmtId="0" fontId="1" fillId="0" borderId="68" xfId="0" applyFont="1" applyBorder="1" applyAlignment="1" applyProtection="1">
      <alignment horizontal="center" vertical="center" textRotation="90"/>
      <protection locked="0"/>
    </xf>
    <xf numFmtId="0" fontId="1" fillId="0" borderId="65" xfId="0" applyFont="1" applyBorder="1" applyAlignment="1" applyProtection="1">
      <alignment horizontal="center" vertical="center" wrapText="1"/>
      <protection locked="0"/>
    </xf>
    <xf numFmtId="0" fontId="2" fillId="0" borderId="49" xfId="0" applyFont="1" applyBorder="1" applyAlignment="1">
      <alignment horizontal="justify" vertical="center" wrapText="1"/>
    </xf>
    <xf numFmtId="0" fontId="46" fillId="0" borderId="0" xfId="0" applyFont="1" applyAlignment="1">
      <alignment horizontal="justify" vertical="center" wrapText="1"/>
    </xf>
    <xf numFmtId="0" fontId="1" fillId="0" borderId="65" xfId="0" applyFont="1" applyBorder="1" applyAlignment="1" applyProtection="1">
      <alignment horizontal="center" vertical="center"/>
      <protection hidden="1"/>
    </xf>
    <xf numFmtId="0" fontId="1" fillId="0" borderId="63" xfId="0" applyFont="1" applyBorder="1" applyAlignment="1" applyProtection="1">
      <alignment horizontal="justify" vertical="center"/>
      <protection locked="0"/>
    </xf>
    <xf numFmtId="0" fontId="2" fillId="0" borderId="69" xfId="0" applyFont="1" applyBorder="1" applyAlignment="1">
      <alignment vertical="center" wrapText="1"/>
    </xf>
    <xf numFmtId="0" fontId="2" fillId="15" borderId="69" xfId="0" applyFont="1" applyFill="1" applyBorder="1" applyAlignment="1">
      <alignment vertical="center" wrapText="1"/>
    </xf>
    <xf numFmtId="0" fontId="1" fillId="0" borderId="61" xfId="0" applyFont="1" applyBorder="1" applyAlignment="1">
      <alignment horizontal="left" vertical="center" wrapText="1"/>
    </xf>
    <xf numFmtId="0" fontId="62" fillId="14" borderId="0" xfId="0" applyFont="1" applyFill="1" applyAlignment="1">
      <alignment horizontal="center" vertical="center" wrapText="1"/>
    </xf>
    <xf numFmtId="0" fontId="52" fillId="14" borderId="0" xfId="0" applyFont="1" applyFill="1" applyAlignment="1">
      <alignment horizontal="left" vertical="center" wrapText="1"/>
    </xf>
    <xf numFmtId="0" fontId="48" fillId="0" borderId="0" xfId="0" applyFont="1" applyAlignment="1">
      <alignment horizontal="justify" vertical="center" wrapText="1"/>
    </xf>
    <xf numFmtId="0" fontId="1" fillId="0" borderId="62" xfId="0" applyFont="1" applyBorder="1" applyAlignment="1" applyProtection="1">
      <alignment horizontal="left" vertical="center" wrapText="1"/>
      <protection locked="0"/>
    </xf>
    <xf numFmtId="0" fontId="6" fillId="0" borderId="49" xfId="0" applyFont="1" applyBorder="1" applyAlignment="1">
      <alignment horizontal="left" vertical="center" wrapText="1"/>
    </xf>
    <xf numFmtId="14" fontId="1" fillId="0" borderId="0" xfId="0" applyNumberFormat="1" applyFont="1" applyFill="1" applyAlignment="1" applyProtection="1">
      <alignment horizontal="center" vertical="center"/>
      <protection locked="0"/>
    </xf>
    <xf numFmtId="0" fontId="1" fillId="0" borderId="61" xfId="0" applyFont="1" applyFill="1" applyBorder="1" applyAlignment="1">
      <alignment horizontal="center" vertical="center" wrapText="1"/>
    </xf>
    <xf numFmtId="0" fontId="1" fillId="0" borderId="61" xfId="0" applyFont="1" applyFill="1" applyBorder="1" applyAlignment="1">
      <alignment horizontal="center" vertical="center"/>
    </xf>
    <xf numFmtId="0" fontId="63" fillId="0" borderId="78" xfId="0" applyFont="1" applyBorder="1" applyAlignment="1">
      <alignment horizontal="center" vertical="center" wrapText="1"/>
    </xf>
    <xf numFmtId="0" fontId="54" fillId="3" borderId="50" xfId="2" applyFont="1" applyFill="1" applyBorder="1" applyAlignment="1">
      <alignment horizontal="left" vertical="center" wrapText="1"/>
    </xf>
    <xf numFmtId="0" fontId="54" fillId="3" borderId="51" xfId="2" applyFont="1" applyFill="1" applyBorder="1" applyAlignment="1">
      <alignment horizontal="left" vertical="center" wrapText="1"/>
    </xf>
    <xf numFmtId="0" fontId="53" fillId="3" borderId="48" xfId="0" applyFont="1" applyFill="1" applyBorder="1" applyAlignment="1">
      <alignment horizontal="left" vertical="center" wrapText="1"/>
    </xf>
    <xf numFmtId="0" fontId="53" fillId="3" borderId="49" xfId="0" applyFont="1" applyFill="1" applyBorder="1" applyAlignment="1">
      <alignment horizontal="left" vertical="center" wrapText="1"/>
    </xf>
    <xf numFmtId="0" fontId="54" fillId="3" borderId="50" xfId="2" applyFont="1" applyFill="1" applyBorder="1" applyAlignment="1">
      <alignment horizontal="justify" vertical="center" wrapText="1"/>
    </xf>
    <xf numFmtId="0" fontId="54" fillId="3" borderId="51" xfId="2" applyFont="1" applyFill="1" applyBorder="1" applyAlignment="1">
      <alignment horizontal="justify" vertical="center" wrapText="1"/>
    </xf>
    <xf numFmtId="0" fontId="49" fillId="14" borderId="34" xfId="2" applyFont="1" applyFill="1" applyBorder="1" applyAlignment="1">
      <alignment horizontal="center" vertical="center" wrapText="1"/>
    </xf>
    <xf numFmtId="0" fontId="49" fillId="14" borderId="35" xfId="2" applyFont="1" applyFill="1" applyBorder="1" applyAlignment="1">
      <alignment horizontal="center" vertical="center" wrapText="1"/>
    </xf>
    <xf numFmtId="0" fontId="49" fillId="14" borderId="36" xfId="2" applyFont="1" applyFill="1" applyBorder="1" applyAlignment="1">
      <alignment horizontal="center" vertical="center" wrapText="1"/>
    </xf>
    <xf numFmtId="0" fontId="48" fillId="0" borderId="5" xfId="2" quotePrefix="1" applyFont="1" applyBorder="1" applyAlignment="1">
      <alignment horizontal="left" vertical="center" wrapText="1"/>
    </xf>
    <xf numFmtId="0" fontId="48" fillId="0" borderId="0" xfId="2" quotePrefix="1" applyFont="1" applyAlignment="1">
      <alignment horizontal="left" vertical="center" wrapText="1"/>
    </xf>
    <xf numFmtId="0" fontId="48" fillId="0" borderId="6" xfId="2" quotePrefix="1" applyFont="1" applyBorder="1" applyAlignment="1">
      <alignment horizontal="left" vertical="center" wrapText="1"/>
    </xf>
    <xf numFmtId="0" fontId="48" fillId="0" borderId="54" xfId="2" quotePrefix="1" applyFont="1" applyBorder="1" applyAlignment="1">
      <alignment horizontal="left" vertical="center" wrapText="1"/>
    </xf>
    <xf numFmtId="0" fontId="48" fillId="0" borderId="55" xfId="2" quotePrefix="1" applyFont="1" applyBorder="1" applyAlignment="1">
      <alignment horizontal="left" vertical="center" wrapText="1"/>
    </xf>
    <xf numFmtId="0" fontId="48" fillId="0" borderId="56" xfId="2" quotePrefix="1" applyFont="1" applyBorder="1" applyAlignment="1">
      <alignment horizontal="left" vertical="center" wrapText="1"/>
    </xf>
    <xf numFmtId="0" fontId="50" fillId="3" borderId="37" xfId="2" quotePrefix="1" applyFont="1" applyFill="1" applyBorder="1" applyAlignment="1">
      <alignment horizontal="left" vertical="top" wrapText="1"/>
    </xf>
    <xf numFmtId="0" fontId="51" fillId="3" borderId="38" xfId="2" quotePrefix="1" applyFont="1" applyFill="1" applyBorder="1" applyAlignment="1">
      <alignment horizontal="left" vertical="top" wrapText="1"/>
    </xf>
    <xf numFmtId="0" fontId="51" fillId="3" borderId="39" xfId="2" quotePrefix="1" applyFont="1" applyFill="1" applyBorder="1" applyAlignment="1">
      <alignment horizontal="left" vertical="top" wrapText="1"/>
    </xf>
    <xf numFmtId="0" fontId="48" fillId="0" borderId="5" xfId="2" quotePrefix="1" applyFont="1" applyBorder="1" applyAlignment="1">
      <alignment horizontal="left" vertical="top" wrapText="1"/>
    </xf>
    <xf numFmtId="0" fontId="48" fillId="0" borderId="0" xfId="2" quotePrefix="1" applyFont="1" applyAlignment="1">
      <alignment horizontal="left" vertical="top" wrapText="1"/>
    </xf>
    <xf numFmtId="0" fontId="48" fillId="0" borderId="6" xfId="2" quotePrefix="1" applyFont="1" applyBorder="1" applyAlignment="1">
      <alignment horizontal="left" vertical="top" wrapText="1"/>
    </xf>
    <xf numFmtId="0" fontId="53" fillId="14" borderId="40" xfId="3" applyFont="1" applyFill="1" applyBorder="1" applyAlignment="1">
      <alignment horizontal="center" vertical="center" wrapText="1"/>
    </xf>
    <xf numFmtId="0" fontId="53" fillId="14" borderId="41" xfId="3" applyFont="1" applyFill="1" applyBorder="1" applyAlignment="1">
      <alignment horizontal="center" vertical="center" wrapText="1"/>
    </xf>
    <xf numFmtId="0" fontId="53" fillId="14" borderId="42" xfId="2" applyFont="1" applyFill="1" applyBorder="1" applyAlignment="1">
      <alignment horizontal="center" vertical="center"/>
    </xf>
    <xf numFmtId="0" fontId="53" fillId="14" borderId="43" xfId="2" applyFont="1" applyFill="1" applyBorder="1" applyAlignment="1">
      <alignment horizontal="center" vertical="center"/>
    </xf>
    <xf numFmtId="0" fontId="2" fillId="3" borderId="54" xfId="2" quotePrefix="1" applyFont="1" applyFill="1" applyBorder="1" applyAlignment="1">
      <alignment horizontal="justify" vertical="center" wrapText="1"/>
    </xf>
    <xf numFmtId="0" fontId="2" fillId="3" borderId="55" xfId="2" quotePrefix="1" applyFont="1" applyFill="1" applyBorder="1" applyAlignment="1">
      <alignment horizontal="justify" vertical="center" wrapText="1"/>
    </xf>
    <xf numFmtId="0" fontId="2" fillId="3" borderId="56" xfId="2" quotePrefix="1" applyFont="1" applyFill="1" applyBorder="1" applyAlignment="1">
      <alignment horizontal="justify" vertical="center" wrapText="1"/>
    </xf>
    <xf numFmtId="0" fontId="53" fillId="3" borderId="44" xfId="3" applyFont="1" applyFill="1" applyBorder="1" applyAlignment="1">
      <alignment horizontal="left" vertical="top" wrapText="1" readingOrder="1"/>
    </xf>
    <xf numFmtId="0" fontId="53" fillId="3" borderId="45" xfId="3" applyFont="1" applyFill="1" applyBorder="1" applyAlignment="1">
      <alignment horizontal="left" vertical="top" wrapText="1" readingOrder="1"/>
    </xf>
    <xf numFmtId="0" fontId="54" fillId="3" borderId="46" xfId="2" applyFont="1" applyFill="1" applyBorder="1" applyAlignment="1">
      <alignment horizontal="justify" vertical="center" wrapText="1"/>
    </xf>
    <xf numFmtId="0" fontId="54" fillId="3" borderId="47" xfId="2" applyFont="1" applyFill="1" applyBorder="1" applyAlignment="1">
      <alignment horizontal="justify" vertical="center" wrapText="1"/>
    </xf>
    <xf numFmtId="0" fontId="53" fillId="3" borderId="57" xfId="3" applyFont="1" applyFill="1" applyBorder="1" applyAlignment="1">
      <alignment horizontal="left" vertical="top" wrapText="1" readingOrder="1"/>
    </xf>
    <xf numFmtId="0" fontId="53" fillId="3" borderId="58" xfId="3" applyFont="1" applyFill="1" applyBorder="1" applyAlignment="1">
      <alignment horizontal="left" vertical="top" wrapText="1" readingOrder="1"/>
    </xf>
    <xf numFmtId="0" fontId="53" fillId="3" borderId="57" xfId="3" applyFont="1" applyFill="1" applyBorder="1" applyAlignment="1">
      <alignment horizontal="left" vertical="center" wrapText="1" readingOrder="1"/>
    </xf>
    <xf numFmtId="0" fontId="53" fillId="3" borderId="58" xfId="3" applyFont="1" applyFill="1" applyBorder="1" applyAlignment="1">
      <alignment horizontal="left" vertical="center" wrapText="1" readingOrder="1"/>
    </xf>
    <xf numFmtId="0" fontId="53" fillId="3" borderId="57" xfId="0" applyFont="1" applyFill="1" applyBorder="1" applyAlignment="1">
      <alignment horizontal="left" vertical="center" wrapText="1"/>
    </xf>
    <xf numFmtId="0" fontId="53" fillId="3" borderId="58" xfId="0" applyFont="1" applyFill="1" applyBorder="1" applyAlignment="1">
      <alignment horizontal="left" vertical="center" wrapText="1"/>
    </xf>
    <xf numFmtId="0" fontId="48" fillId="3" borderId="5" xfId="2" applyFont="1" applyFill="1" applyBorder="1" applyAlignment="1">
      <alignment horizontal="left" vertical="top" wrapText="1"/>
    </xf>
    <xf numFmtId="0" fontId="48" fillId="3" borderId="0" xfId="2" applyFont="1" applyFill="1" applyAlignment="1">
      <alignment horizontal="left" vertical="top" wrapText="1"/>
    </xf>
    <xf numFmtId="0" fontId="48" fillId="3" borderId="6" xfId="2" applyFont="1" applyFill="1" applyBorder="1" applyAlignment="1">
      <alignment horizontal="left" vertical="top" wrapText="1"/>
    </xf>
    <xf numFmtId="0" fontId="53" fillId="3" borderId="59" xfId="0" applyFont="1" applyFill="1" applyBorder="1" applyAlignment="1">
      <alignment horizontal="left" vertical="center" wrapText="1"/>
    </xf>
    <xf numFmtId="0" fontId="53" fillId="3" borderId="60" xfId="0" applyFont="1" applyFill="1" applyBorder="1" applyAlignment="1">
      <alignment horizontal="left" vertical="center" wrapText="1"/>
    </xf>
    <xf numFmtId="0" fontId="54" fillId="3" borderId="52" xfId="0" applyFont="1" applyFill="1" applyBorder="1" applyAlignment="1">
      <alignment horizontal="justify" vertical="center" wrapText="1"/>
    </xf>
    <xf numFmtId="0" fontId="54" fillId="3" borderId="53" xfId="0" applyFont="1" applyFill="1" applyBorder="1" applyAlignment="1">
      <alignment horizontal="justify" vertical="center" wrapText="1"/>
    </xf>
    <xf numFmtId="0" fontId="4" fillId="14" borderId="62" xfId="0" applyFont="1" applyFill="1" applyBorder="1" applyAlignment="1">
      <alignment horizontal="center" vertical="center" wrapText="1"/>
    </xf>
    <xf numFmtId="0" fontId="4" fillId="14" borderId="77" xfId="0" applyFont="1" applyFill="1" applyBorder="1" applyAlignment="1">
      <alignment horizontal="center" vertical="center" wrapText="1"/>
    </xf>
    <xf numFmtId="0" fontId="4" fillId="14" borderId="63" xfId="0" applyFont="1" applyFill="1" applyBorder="1" applyAlignment="1">
      <alignment horizontal="center" vertical="center" wrapText="1"/>
    </xf>
    <xf numFmtId="0" fontId="4" fillId="14" borderId="68" xfId="0" applyFont="1" applyFill="1" applyBorder="1" applyAlignment="1">
      <alignment horizontal="center" vertical="center"/>
    </xf>
    <xf numFmtId="0" fontId="4" fillId="14" borderId="76" xfId="0" applyFont="1" applyFill="1" applyBorder="1" applyAlignment="1">
      <alignment horizontal="center" vertical="center"/>
    </xf>
    <xf numFmtId="0" fontId="4" fillId="14" borderId="65" xfId="0" applyFont="1" applyFill="1" applyBorder="1" applyAlignment="1">
      <alignment horizontal="center" vertical="center"/>
    </xf>
    <xf numFmtId="0" fontId="62" fillId="14" borderId="66" xfId="0" applyFont="1" applyFill="1" applyBorder="1" applyAlignment="1">
      <alignment horizontal="center" vertical="center" wrapText="1"/>
    </xf>
    <xf numFmtId="0" fontId="62" fillId="14" borderId="67" xfId="0" applyFont="1" applyFill="1" applyBorder="1" applyAlignment="1">
      <alignment horizontal="center" vertical="center" wrapText="1"/>
    </xf>
    <xf numFmtId="0" fontId="52" fillId="14" borderId="66" xfId="0" applyFont="1" applyFill="1" applyBorder="1" applyAlignment="1">
      <alignment horizontal="left" vertical="center" wrapText="1"/>
    </xf>
    <xf numFmtId="0" fontId="52" fillId="14" borderId="67" xfId="0" applyFont="1" applyFill="1" applyBorder="1" applyAlignment="1">
      <alignment horizontal="left" vertical="center" wrapText="1"/>
    </xf>
    <xf numFmtId="0" fontId="1" fillId="0" borderId="61" xfId="0" applyFont="1" applyBorder="1" applyAlignment="1">
      <alignment horizontal="left" vertical="center" wrapText="1"/>
    </xf>
    <xf numFmtId="9" fontId="1" fillId="0" borderId="61" xfId="0" applyNumberFormat="1" applyFont="1" applyBorder="1" applyAlignment="1" applyProtection="1">
      <alignment horizontal="center" vertical="center" wrapText="1"/>
      <protection locked="0"/>
    </xf>
    <xf numFmtId="9" fontId="1" fillId="0" borderId="61" xfId="0" applyNumberFormat="1" applyFont="1" applyBorder="1" applyAlignment="1" applyProtection="1">
      <alignment horizontal="center" vertical="center" wrapText="1"/>
      <protection hidden="1"/>
    </xf>
    <xf numFmtId="0" fontId="4" fillId="0" borderId="61" xfId="0" applyFont="1" applyBorder="1" applyAlignment="1" applyProtection="1">
      <alignment horizontal="center" vertical="center" wrapText="1"/>
      <protection hidden="1"/>
    </xf>
    <xf numFmtId="0" fontId="4" fillId="0" borderId="61" xfId="0" applyFont="1" applyBorder="1" applyAlignment="1" applyProtection="1">
      <alignment horizontal="center" vertical="center"/>
      <protection hidden="1"/>
    </xf>
    <xf numFmtId="0" fontId="1" fillId="0" borderId="61" xfId="0" applyFont="1" applyBorder="1" applyAlignment="1">
      <alignment horizontal="center" vertical="center"/>
    </xf>
    <xf numFmtId="0" fontId="1" fillId="0" borderId="61" xfId="0" applyFont="1" applyBorder="1" applyAlignment="1" applyProtection="1">
      <alignment horizontal="center" vertical="center" wrapText="1"/>
      <protection locked="0"/>
    </xf>
    <xf numFmtId="0" fontId="2" fillId="0" borderId="61" xfId="0" applyFont="1" applyBorder="1" applyAlignment="1" applyProtection="1">
      <alignment horizontal="center" vertical="center" wrapText="1"/>
      <protection locked="0"/>
    </xf>
    <xf numFmtId="0" fontId="1" fillId="0" borderId="61" xfId="0" applyFont="1" applyBorder="1" applyAlignment="1" applyProtection="1">
      <alignment horizontal="center" vertical="center"/>
      <protection locked="0"/>
    </xf>
    <xf numFmtId="0" fontId="4" fillId="14" borderId="61" xfId="0" applyFont="1" applyFill="1" applyBorder="1" applyAlignment="1">
      <alignment horizontal="center" vertical="center" wrapText="1"/>
    </xf>
    <xf numFmtId="0" fontId="25" fillId="14" borderId="61" xfId="0" applyFont="1" applyFill="1" applyBorder="1" applyAlignment="1">
      <alignment horizontal="center" vertical="center" textRotation="90"/>
    </xf>
    <xf numFmtId="0" fontId="4" fillId="14" borderId="61" xfId="0" applyFont="1" applyFill="1" applyBorder="1" applyAlignment="1">
      <alignment horizontal="center" vertical="center" textRotation="90" wrapText="1"/>
    </xf>
    <xf numFmtId="0" fontId="1" fillId="0" borderId="62" xfId="0" applyFont="1" applyBorder="1" applyAlignment="1">
      <alignment horizontal="center" vertical="center"/>
    </xf>
    <xf numFmtId="0" fontId="1" fillId="0" borderId="64" xfId="0" applyFont="1" applyBorder="1" applyAlignment="1">
      <alignment horizontal="center" vertical="center"/>
    </xf>
    <xf numFmtId="0" fontId="1" fillId="0" borderId="63" xfId="0" applyFont="1" applyBorder="1" applyAlignment="1">
      <alignment horizontal="center" vertical="center"/>
    </xf>
    <xf numFmtId="0" fontId="1" fillId="0" borderId="62" xfId="0" applyFont="1" applyBorder="1" applyAlignment="1">
      <alignment horizontal="center" vertical="center" wrapText="1"/>
    </xf>
    <xf numFmtId="0" fontId="1" fillId="0" borderId="64" xfId="0" applyFont="1" applyBorder="1" applyAlignment="1">
      <alignment horizontal="center" vertical="center" wrapText="1"/>
    </xf>
    <xf numFmtId="0" fontId="1" fillId="0" borderId="63" xfId="0" applyFont="1" applyBorder="1" applyAlignment="1">
      <alignment horizontal="center" vertical="center" wrapText="1"/>
    </xf>
    <xf numFmtId="0" fontId="1" fillId="0" borderId="70" xfId="0" applyFont="1" applyBorder="1" applyAlignment="1">
      <alignment horizontal="left" vertical="center" wrapText="1"/>
    </xf>
    <xf numFmtId="0" fontId="1" fillId="0" borderId="71" xfId="0" applyFont="1" applyBorder="1" applyAlignment="1">
      <alignment horizontal="left" vertical="center" wrapText="1"/>
    </xf>
    <xf numFmtId="0" fontId="1" fillId="0" borderId="72" xfId="0" applyFont="1" applyBorder="1" applyAlignment="1">
      <alignment horizontal="left" vertical="center" wrapText="1"/>
    </xf>
    <xf numFmtId="0" fontId="1" fillId="0" borderId="73" xfId="0" applyFont="1" applyBorder="1" applyAlignment="1" applyProtection="1">
      <alignment horizontal="left" vertical="center" wrapText="1"/>
      <protection locked="0"/>
    </xf>
    <xf numFmtId="0" fontId="1" fillId="0" borderId="75" xfId="0" applyFont="1" applyBorder="1" applyAlignment="1" applyProtection="1">
      <alignment horizontal="left" vertical="center" wrapText="1"/>
      <protection locked="0"/>
    </xf>
    <xf numFmtId="0" fontId="1" fillId="0" borderId="74" xfId="0" applyFont="1" applyBorder="1" applyAlignment="1" applyProtection="1">
      <alignment horizontal="left" vertical="center" wrapText="1"/>
      <protection locked="0"/>
    </xf>
    <xf numFmtId="0" fontId="1" fillId="0" borderId="62" xfId="0" applyFont="1" applyBorder="1" applyAlignment="1" applyProtection="1">
      <alignment horizontal="center" vertical="center" wrapText="1"/>
      <protection locked="0"/>
    </xf>
    <xf numFmtId="0" fontId="1" fillId="0" borderId="63" xfId="0" applyFont="1" applyBorder="1" applyAlignment="1" applyProtection="1">
      <alignment horizontal="center" vertical="center" wrapText="1"/>
      <protection locked="0"/>
    </xf>
    <xf numFmtId="0" fontId="1" fillId="0" borderId="62" xfId="0" applyFont="1" applyBorder="1" applyAlignment="1" applyProtection="1">
      <alignment horizontal="center" vertical="center"/>
      <protection locked="0"/>
    </xf>
    <xf numFmtId="0" fontId="1" fillId="0" borderId="63" xfId="0" applyFont="1" applyBorder="1" applyAlignment="1" applyProtection="1">
      <alignment horizontal="center" vertical="center"/>
      <protection locked="0"/>
    </xf>
    <xf numFmtId="0" fontId="2" fillId="0" borderId="73" xfId="0" applyFont="1" applyBorder="1" applyAlignment="1" applyProtection="1">
      <alignment horizontal="center" vertical="center" wrapText="1"/>
      <protection locked="0"/>
    </xf>
    <xf numFmtId="0" fontId="2" fillId="0" borderId="74" xfId="0" applyFont="1" applyBorder="1" applyAlignment="1" applyProtection="1">
      <alignment horizontal="center" vertical="center" wrapText="1"/>
      <protection locked="0"/>
    </xf>
    <xf numFmtId="0" fontId="2" fillId="0" borderId="62" xfId="0" applyFont="1" applyBorder="1" applyAlignment="1" applyProtection="1">
      <alignment horizontal="center" vertical="center" wrapText="1"/>
      <protection locked="0"/>
    </xf>
    <xf numFmtId="0" fontId="2" fillId="0" borderId="63" xfId="0" applyFont="1" applyBorder="1" applyAlignment="1" applyProtection="1">
      <alignment horizontal="center" vertical="center" wrapText="1"/>
      <protection locked="0"/>
    </xf>
    <xf numFmtId="0" fontId="1" fillId="0" borderId="62" xfId="0" applyFont="1" applyBorder="1" applyAlignment="1">
      <alignment horizontal="left" vertical="center" wrapText="1"/>
    </xf>
    <xf numFmtId="0" fontId="1" fillId="0" borderId="63" xfId="0" applyFont="1" applyBorder="1" applyAlignment="1">
      <alignment horizontal="left" vertical="center" wrapText="1"/>
    </xf>
    <xf numFmtId="0" fontId="1" fillId="0" borderId="64" xfId="0" applyFont="1" applyBorder="1" applyAlignment="1" applyProtection="1">
      <alignment horizontal="center" vertical="center" wrapText="1"/>
      <protection locked="0"/>
    </xf>
    <xf numFmtId="0" fontId="4" fillId="14" borderId="61" xfId="0" applyFont="1" applyFill="1" applyBorder="1" applyAlignment="1">
      <alignment horizontal="center" vertical="center"/>
    </xf>
    <xf numFmtId="9" fontId="1" fillId="0" borderId="62" xfId="0" applyNumberFormat="1" applyFont="1" applyBorder="1" applyAlignment="1" applyProtection="1">
      <alignment horizontal="center" vertical="center" wrapText="1"/>
      <protection hidden="1"/>
    </xf>
    <xf numFmtId="9" fontId="1" fillId="0" borderId="63" xfId="0" applyNumberFormat="1" applyFont="1" applyBorder="1" applyAlignment="1" applyProtection="1">
      <alignment horizontal="center" vertical="center" wrapText="1"/>
      <protection hidden="1"/>
    </xf>
    <xf numFmtId="0" fontId="4" fillId="0" borderId="62" xfId="0" applyFont="1" applyBorder="1" applyAlignment="1" applyProtection="1">
      <alignment horizontal="center" vertical="center"/>
      <protection hidden="1"/>
    </xf>
    <xf numFmtId="0" fontId="4" fillId="0" borderId="63" xfId="0" applyFont="1" applyBorder="1" applyAlignment="1" applyProtection="1">
      <alignment horizontal="center" vertical="center"/>
      <protection hidden="1"/>
    </xf>
    <xf numFmtId="0" fontId="4" fillId="0" borderId="62" xfId="0" applyFont="1" applyBorder="1" applyAlignment="1" applyProtection="1">
      <alignment horizontal="center" vertical="center" wrapText="1"/>
      <protection hidden="1"/>
    </xf>
    <xf numFmtId="0" fontId="4" fillId="0" borderId="63" xfId="0" applyFont="1" applyBorder="1" applyAlignment="1" applyProtection="1">
      <alignment horizontal="center" vertical="center" wrapText="1"/>
      <protection hidden="1"/>
    </xf>
    <xf numFmtId="0" fontId="4" fillId="0" borderId="64" xfId="0" applyFont="1" applyBorder="1" applyAlignment="1" applyProtection="1">
      <alignment horizontal="center" vertical="center" wrapText="1"/>
      <protection hidden="1"/>
    </xf>
    <xf numFmtId="9" fontId="1" fillId="0" borderId="64" xfId="0" applyNumberFormat="1" applyFont="1" applyBorder="1" applyAlignment="1" applyProtection="1">
      <alignment horizontal="center" vertical="center" wrapText="1"/>
      <protection hidden="1"/>
    </xf>
    <xf numFmtId="0" fontId="4" fillId="0" borderId="64" xfId="0" applyFont="1" applyBorder="1" applyAlignment="1" applyProtection="1">
      <alignment horizontal="center" vertical="center"/>
      <protection hidden="1"/>
    </xf>
    <xf numFmtId="0" fontId="2" fillId="0" borderId="62" xfId="0" applyFont="1" applyBorder="1" applyAlignment="1" applyProtection="1">
      <alignment horizontal="left" vertical="center" wrapText="1"/>
      <protection locked="0"/>
    </xf>
    <xf numFmtId="0" fontId="2" fillId="0" borderId="64" xfId="0" applyFont="1" applyBorder="1" applyAlignment="1" applyProtection="1">
      <alignment horizontal="left" vertical="center" wrapText="1"/>
      <protection locked="0"/>
    </xf>
    <xf numFmtId="0" fontId="2" fillId="0" borderId="63" xfId="0" applyFont="1" applyBorder="1" applyAlignment="1" applyProtection="1">
      <alignment horizontal="left" vertical="center" wrapText="1"/>
      <protection locked="0"/>
    </xf>
    <xf numFmtId="0" fontId="1" fillId="0" borderId="64" xfId="0" applyFont="1" applyBorder="1" applyAlignment="1" applyProtection="1">
      <alignment horizontal="center" vertical="center"/>
      <protection locked="0"/>
    </xf>
    <xf numFmtId="9" fontId="1" fillId="0" borderId="62" xfId="0" applyNumberFormat="1" applyFont="1" applyBorder="1" applyAlignment="1" applyProtection="1">
      <alignment horizontal="center" vertical="center" wrapText="1"/>
      <protection locked="0"/>
    </xf>
    <xf numFmtId="9" fontId="1" fillId="0" borderId="64" xfId="0" applyNumberFormat="1" applyFont="1" applyBorder="1" applyAlignment="1" applyProtection="1">
      <alignment horizontal="center" vertical="center" wrapText="1"/>
      <protection locked="0"/>
    </xf>
    <xf numFmtId="9" fontId="1" fillId="0" borderId="63" xfId="0" applyNumberFormat="1" applyFont="1" applyBorder="1" applyAlignment="1" applyProtection="1">
      <alignment horizontal="center" vertical="center" wrapText="1"/>
      <protection locked="0"/>
    </xf>
    <xf numFmtId="0" fontId="24" fillId="0" borderId="0" xfId="0" applyFont="1" applyAlignment="1">
      <alignment horizontal="center" vertical="center" wrapText="1"/>
    </xf>
    <xf numFmtId="0" fontId="19" fillId="5" borderId="5" xfId="0" applyFont="1" applyFill="1" applyBorder="1" applyAlignment="1" applyProtection="1">
      <alignment horizontal="center" wrapText="1" readingOrder="1"/>
      <protection hidden="1"/>
    </xf>
    <xf numFmtId="0" fontId="19" fillId="5" borderId="0" xfId="0" applyFont="1" applyFill="1" applyAlignment="1" applyProtection="1">
      <alignment horizontal="center" wrapText="1" readingOrder="1"/>
      <protection hidden="1"/>
    </xf>
    <xf numFmtId="0" fontId="19" fillId="5" borderId="6" xfId="0" applyFont="1" applyFill="1" applyBorder="1" applyAlignment="1" applyProtection="1">
      <alignment horizontal="center" wrapText="1" readingOrder="1"/>
      <protection hidden="1"/>
    </xf>
    <xf numFmtId="0" fontId="19" fillId="5" borderId="7" xfId="0" applyFont="1" applyFill="1" applyBorder="1" applyAlignment="1" applyProtection="1">
      <alignment horizontal="center" wrapText="1" readingOrder="1"/>
      <protection hidden="1"/>
    </xf>
    <xf numFmtId="0" fontId="19" fillId="5" borderId="9" xfId="0" applyFont="1" applyFill="1" applyBorder="1" applyAlignment="1" applyProtection="1">
      <alignment horizontal="center" wrapText="1" readingOrder="1"/>
      <protection hidden="1"/>
    </xf>
    <xf numFmtId="0" fontId="19" fillId="5" borderId="8" xfId="0" applyFont="1" applyFill="1" applyBorder="1" applyAlignment="1" applyProtection="1">
      <alignment horizontal="center" wrapText="1" readingOrder="1"/>
      <protection hidden="1"/>
    </xf>
    <xf numFmtId="0" fontId="19" fillId="5" borderId="3" xfId="0" applyFont="1" applyFill="1" applyBorder="1" applyAlignment="1" applyProtection="1">
      <alignment horizontal="center" wrapText="1" readingOrder="1"/>
      <protection hidden="1"/>
    </xf>
    <xf numFmtId="0" fontId="19" fillId="5" borderId="10" xfId="0" applyFont="1" applyFill="1" applyBorder="1" applyAlignment="1" applyProtection="1">
      <alignment horizontal="center" wrapText="1" readingOrder="1"/>
      <protection hidden="1"/>
    </xf>
    <xf numFmtId="0" fontId="19" fillId="5" borderId="4" xfId="0" applyFont="1" applyFill="1" applyBorder="1" applyAlignment="1" applyProtection="1">
      <alignment horizontal="center" wrapText="1" readingOrder="1"/>
      <protection hidden="1"/>
    </xf>
    <xf numFmtId="0" fontId="19" fillId="13" borderId="5" xfId="0" applyFont="1" applyFill="1" applyBorder="1" applyAlignment="1" applyProtection="1">
      <alignment horizontal="center" wrapText="1" readingOrder="1"/>
      <protection hidden="1"/>
    </xf>
    <xf numFmtId="0" fontId="19" fillId="13" borderId="0" xfId="0" applyFont="1" applyFill="1" applyAlignment="1" applyProtection="1">
      <alignment horizontal="center" wrapText="1" readingOrder="1"/>
      <protection hidden="1"/>
    </xf>
    <xf numFmtId="0" fontId="19" fillId="13" borderId="6" xfId="0" applyFont="1" applyFill="1" applyBorder="1" applyAlignment="1" applyProtection="1">
      <alignment horizontal="center" wrapText="1" readingOrder="1"/>
      <protection hidden="1"/>
    </xf>
    <xf numFmtId="0" fontId="19" fillId="13" borderId="7" xfId="0" applyFont="1" applyFill="1" applyBorder="1" applyAlignment="1" applyProtection="1">
      <alignment horizontal="center" wrapText="1" readingOrder="1"/>
      <protection hidden="1"/>
    </xf>
    <xf numFmtId="0" fontId="19" fillId="13" borderId="9" xfId="0" applyFont="1" applyFill="1" applyBorder="1" applyAlignment="1" applyProtection="1">
      <alignment horizontal="center" wrapText="1" readingOrder="1"/>
      <protection hidden="1"/>
    </xf>
    <xf numFmtId="0" fontId="19" fillId="13" borderId="8" xfId="0" applyFont="1" applyFill="1" applyBorder="1" applyAlignment="1" applyProtection="1">
      <alignment horizontal="center" wrapText="1" readingOrder="1"/>
      <protection hidden="1"/>
    </xf>
    <xf numFmtId="0" fontId="19" fillId="13" borderId="3" xfId="0" applyFont="1" applyFill="1" applyBorder="1" applyAlignment="1" applyProtection="1">
      <alignment horizontal="center" wrapText="1" readingOrder="1"/>
      <protection hidden="1"/>
    </xf>
    <xf numFmtId="0" fontId="19" fillId="13" borderId="10" xfId="0" applyFont="1" applyFill="1" applyBorder="1" applyAlignment="1" applyProtection="1">
      <alignment horizontal="center" wrapText="1" readingOrder="1"/>
      <protection hidden="1"/>
    </xf>
    <xf numFmtId="0" fontId="19" fillId="13" borderId="4" xfId="0" applyFont="1" applyFill="1" applyBorder="1" applyAlignment="1" applyProtection="1">
      <alignment horizontal="center" wrapText="1" readingOrder="1"/>
      <protection hidden="1"/>
    </xf>
    <xf numFmtId="0" fontId="19" fillId="12" borderId="5" xfId="0" applyFont="1" applyFill="1" applyBorder="1" applyAlignment="1" applyProtection="1">
      <alignment horizontal="center" wrapText="1" readingOrder="1"/>
      <protection hidden="1"/>
    </xf>
    <xf numFmtId="0" fontId="19" fillId="12" borderId="0" xfId="0" applyFont="1" applyFill="1" applyAlignment="1" applyProtection="1">
      <alignment horizontal="center" wrapText="1" readingOrder="1"/>
      <protection hidden="1"/>
    </xf>
    <xf numFmtId="0" fontId="19" fillId="12" borderId="6" xfId="0" applyFont="1" applyFill="1" applyBorder="1" applyAlignment="1" applyProtection="1">
      <alignment horizontal="center" wrapText="1" readingOrder="1"/>
      <protection hidden="1"/>
    </xf>
    <xf numFmtId="0" fontId="19" fillId="12" borderId="7" xfId="0" applyFont="1" applyFill="1" applyBorder="1" applyAlignment="1" applyProtection="1">
      <alignment horizontal="center" wrapText="1" readingOrder="1"/>
      <protection hidden="1"/>
    </xf>
    <xf numFmtId="0" fontId="19" fillId="12" borderId="9" xfId="0" applyFont="1" applyFill="1" applyBorder="1" applyAlignment="1" applyProtection="1">
      <alignment horizontal="center" wrapText="1" readingOrder="1"/>
      <protection hidden="1"/>
    </xf>
    <xf numFmtId="0" fontId="19" fillId="12" borderId="8" xfId="0" applyFont="1" applyFill="1" applyBorder="1" applyAlignment="1" applyProtection="1">
      <alignment horizontal="center" wrapText="1" readingOrder="1"/>
      <protection hidden="1"/>
    </xf>
    <xf numFmtId="0" fontId="19" fillId="12" borderId="3" xfId="0" applyFont="1" applyFill="1" applyBorder="1" applyAlignment="1" applyProtection="1">
      <alignment horizontal="center" wrapText="1" readingOrder="1"/>
      <protection hidden="1"/>
    </xf>
    <xf numFmtId="0" fontId="19" fillId="12" borderId="10" xfId="0" applyFont="1" applyFill="1" applyBorder="1" applyAlignment="1" applyProtection="1">
      <alignment horizontal="center" wrapText="1" readingOrder="1"/>
      <protection hidden="1"/>
    </xf>
    <xf numFmtId="0" fontId="19" fillId="12" borderId="4" xfId="0" applyFont="1" applyFill="1" applyBorder="1" applyAlignment="1" applyProtection="1">
      <alignment horizontal="center" wrapText="1" readingOrder="1"/>
      <protection hidden="1"/>
    </xf>
    <xf numFmtId="0" fontId="19" fillId="11" borderId="5" xfId="0" applyFont="1" applyFill="1" applyBorder="1" applyAlignment="1" applyProtection="1">
      <alignment horizontal="center" vertical="center" wrapText="1" readingOrder="1"/>
      <protection hidden="1"/>
    </xf>
    <xf numFmtId="0" fontId="19" fillId="11" borderId="0" xfId="0" applyFont="1" applyFill="1" applyAlignment="1" applyProtection="1">
      <alignment horizontal="center" vertical="center" wrapText="1" readingOrder="1"/>
      <protection hidden="1"/>
    </xf>
    <xf numFmtId="0" fontId="19" fillId="11" borderId="6" xfId="0" applyFont="1" applyFill="1" applyBorder="1" applyAlignment="1" applyProtection="1">
      <alignment horizontal="center" vertical="center" wrapText="1" readingOrder="1"/>
      <protection hidden="1"/>
    </xf>
    <xf numFmtId="0" fontId="19" fillId="11" borderId="7" xfId="0" applyFont="1" applyFill="1" applyBorder="1" applyAlignment="1" applyProtection="1">
      <alignment horizontal="center" vertical="center" wrapText="1" readingOrder="1"/>
      <protection hidden="1"/>
    </xf>
    <xf numFmtId="0" fontId="19" fillId="11" borderId="9" xfId="0" applyFont="1" applyFill="1" applyBorder="1" applyAlignment="1" applyProtection="1">
      <alignment horizontal="center" vertical="center" wrapText="1" readingOrder="1"/>
      <protection hidden="1"/>
    </xf>
    <xf numFmtId="0" fontId="19" fillId="11" borderId="8" xfId="0" applyFont="1" applyFill="1" applyBorder="1" applyAlignment="1" applyProtection="1">
      <alignment horizontal="center" vertical="center" wrapText="1" readingOrder="1"/>
      <protection hidden="1"/>
    </xf>
    <xf numFmtId="0" fontId="19" fillId="11" borderId="3" xfId="0" applyFont="1" applyFill="1" applyBorder="1" applyAlignment="1" applyProtection="1">
      <alignment horizontal="center" vertical="center" wrapText="1" readingOrder="1"/>
      <protection hidden="1"/>
    </xf>
    <xf numFmtId="0" fontId="19" fillId="11" borderId="10" xfId="0" applyFont="1" applyFill="1" applyBorder="1" applyAlignment="1" applyProtection="1">
      <alignment horizontal="center" vertical="center" wrapText="1" readingOrder="1"/>
      <protection hidden="1"/>
    </xf>
    <xf numFmtId="0" fontId="19" fillId="11" borderId="4"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3" xfId="0" applyFont="1" applyBorder="1" applyAlignment="1">
      <alignment horizontal="center" vertical="center" wrapText="1"/>
    </xf>
    <xf numFmtId="0" fontId="16" fillId="0" borderId="10" xfId="0" applyFont="1" applyBorder="1" applyAlignment="1">
      <alignment horizontal="center"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0" xfId="0" applyFont="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6" xfId="0" applyFont="1" applyFill="1" applyBorder="1" applyAlignment="1">
      <alignment horizontal="center" vertical="center" textRotation="90" wrapText="1" readingOrder="1"/>
    </xf>
    <xf numFmtId="0" fontId="20" fillId="12" borderId="11" xfId="0" applyFont="1" applyFill="1" applyBorder="1" applyAlignment="1">
      <alignment horizontal="center" vertical="center" wrapText="1" readingOrder="1"/>
    </xf>
    <xf numFmtId="0" fontId="20" fillId="12" borderId="12" xfId="0" applyFont="1" applyFill="1" applyBorder="1" applyAlignment="1">
      <alignment horizontal="center" vertical="center" wrapText="1" readingOrder="1"/>
    </xf>
    <xf numFmtId="0" fontId="20" fillId="12" borderId="13" xfId="0" applyFont="1" applyFill="1" applyBorder="1" applyAlignment="1">
      <alignment horizontal="center" vertical="center" wrapText="1" readingOrder="1"/>
    </xf>
    <xf numFmtId="0" fontId="20" fillId="12" borderId="14" xfId="0" applyFont="1" applyFill="1" applyBorder="1" applyAlignment="1">
      <alignment horizontal="center" vertical="center" wrapText="1" readingOrder="1"/>
    </xf>
    <xf numFmtId="0" fontId="20" fillId="12" borderId="0" xfId="0" applyFont="1" applyFill="1" applyAlignment="1">
      <alignment horizontal="center" vertical="center" wrapText="1" readingOrder="1"/>
    </xf>
    <xf numFmtId="0" fontId="20" fillId="12" borderId="15" xfId="0" applyFont="1" applyFill="1" applyBorder="1" applyAlignment="1">
      <alignment horizontal="center" vertical="center" wrapText="1" readingOrder="1"/>
    </xf>
    <xf numFmtId="0" fontId="20" fillId="12" borderId="16" xfId="0" applyFont="1" applyFill="1" applyBorder="1" applyAlignment="1">
      <alignment horizontal="center" vertical="center" wrapText="1" readingOrder="1"/>
    </xf>
    <xf numFmtId="0" fontId="20" fillId="12" borderId="17" xfId="0" applyFont="1" applyFill="1" applyBorder="1" applyAlignment="1">
      <alignment horizontal="center" vertical="center" wrapText="1" readingOrder="1"/>
    </xf>
    <xf numFmtId="0" fontId="20" fillId="12" borderId="18" xfId="0" applyFont="1" applyFill="1" applyBorder="1" applyAlignment="1">
      <alignment horizontal="center" vertical="center" wrapText="1" readingOrder="1"/>
    </xf>
    <xf numFmtId="0" fontId="20" fillId="11" borderId="11" xfId="0" applyFont="1" applyFill="1" applyBorder="1" applyAlignment="1">
      <alignment horizontal="center" vertical="center" wrapText="1" readingOrder="1"/>
    </xf>
    <xf numFmtId="0" fontId="20" fillId="11" borderId="12" xfId="0" applyFont="1" applyFill="1" applyBorder="1" applyAlignment="1">
      <alignment horizontal="center" vertical="center" wrapText="1" readingOrder="1"/>
    </xf>
    <xf numFmtId="0" fontId="20" fillId="11" borderId="13" xfId="0" applyFont="1" applyFill="1" applyBorder="1" applyAlignment="1">
      <alignment horizontal="center" vertical="center" wrapText="1" readingOrder="1"/>
    </xf>
    <xf numFmtId="0" fontId="20" fillId="11" borderId="14" xfId="0" applyFont="1" applyFill="1" applyBorder="1" applyAlignment="1">
      <alignment horizontal="center" vertical="center" wrapText="1" readingOrder="1"/>
    </xf>
    <xf numFmtId="0" fontId="20" fillId="11" borderId="0" xfId="0" applyFont="1" applyFill="1" applyAlignment="1">
      <alignment horizontal="center" vertical="center" wrapText="1" readingOrder="1"/>
    </xf>
    <xf numFmtId="0" fontId="20" fillId="11" borderId="15" xfId="0" applyFont="1" applyFill="1" applyBorder="1" applyAlignment="1">
      <alignment horizontal="center" vertical="center" wrapText="1" readingOrder="1"/>
    </xf>
    <xf numFmtId="0" fontId="20" fillId="11" borderId="16" xfId="0" applyFont="1" applyFill="1" applyBorder="1" applyAlignment="1">
      <alignment horizontal="center" vertical="center" wrapText="1" readingOrder="1"/>
    </xf>
    <xf numFmtId="0" fontId="20" fillId="11" borderId="17" xfId="0" applyFont="1" applyFill="1" applyBorder="1" applyAlignment="1">
      <alignment horizontal="center" vertical="center" wrapText="1" readingOrder="1"/>
    </xf>
    <xf numFmtId="0" fontId="20" fillId="11" borderId="18" xfId="0" applyFont="1" applyFill="1" applyBorder="1" applyAlignment="1">
      <alignment horizontal="center" vertical="center" wrapText="1" readingOrder="1"/>
    </xf>
    <xf numFmtId="0" fontId="20" fillId="13" borderId="11" xfId="0" applyFont="1" applyFill="1" applyBorder="1" applyAlignment="1">
      <alignment horizontal="center" vertical="center" wrapText="1" readingOrder="1"/>
    </xf>
    <xf numFmtId="0" fontId="20" fillId="13" borderId="12" xfId="0" applyFont="1" applyFill="1" applyBorder="1" applyAlignment="1">
      <alignment horizontal="center" vertical="center" wrapText="1" readingOrder="1"/>
    </xf>
    <xf numFmtId="0" fontId="20" fillId="13" borderId="13" xfId="0" applyFont="1" applyFill="1" applyBorder="1" applyAlignment="1">
      <alignment horizontal="center" vertical="center" wrapText="1" readingOrder="1"/>
    </xf>
    <xf numFmtId="0" fontId="20" fillId="13" borderId="14" xfId="0" applyFont="1" applyFill="1" applyBorder="1" applyAlignment="1">
      <alignment horizontal="center" vertical="center" wrapText="1" readingOrder="1"/>
    </xf>
    <xf numFmtId="0" fontId="20" fillId="13" borderId="0" xfId="0" applyFont="1" applyFill="1" applyAlignment="1">
      <alignment horizontal="center" vertical="center" wrapText="1" readingOrder="1"/>
    </xf>
    <xf numFmtId="0" fontId="20" fillId="13" borderId="15" xfId="0" applyFont="1" applyFill="1" applyBorder="1" applyAlignment="1">
      <alignment horizontal="center" vertical="center" wrapText="1" readingOrder="1"/>
    </xf>
    <xf numFmtId="0" fontId="20" fillId="13" borderId="16" xfId="0" applyFont="1" applyFill="1" applyBorder="1" applyAlignment="1">
      <alignment horizontal="center" vertical="center" wrapText="1" readingOrder="1"/>
    </xf>
    <xf numFmtId="0" fontId="20" fillId="13" borderId="17" xfId="0" applyFont="1" applyFill="1" applyBorder="1" applyAlignment="1">
      <alignment horizontal="center" vertical="center" wrapText="1" readingOrder="1"/>
    </xf>
    <xf numFmtId="0" fontId="20" fillId="13" borderId="18" xfId="0" applyFont="1" applyFill="1" applyBorder="1" applyAlignment="1">
      <alignment horizontal="center" vertical="center" wrapText="1" readingOrder="1"/>
    </xf>
    <xf numFmtId="0" fontId="20" fillId="5" borderId="11" xfId="0" applyFont="1" applyFill="1" applyBorder="1" applyAlignment="1">
      <alignment horizontal="center" vertical="center" wrapText="1" readingOrder="1"/>
    </xf>
    <xf numFmtId="0" fontId="20" fillId="5" borderId="12" xfId="0" applyFont="1" applyFill="1" applyBorder="1" applyAlignment="1">
      <alignment horizontal="center" vertical="center" wrapText="1" readingOrder="1"/>
    </xf>
    <xf numFmtId="0" fontId="20" fillId="5" borderId="13" xfId="0" applyFont="1" applyFill="1" applyBorder="1" applyAlignment="1">
      <alignment horizontal="center" vertical="center" wrapText="1" readingOrder="1"/>
    </xf>
    <xf numFmtId="0" fontId="20" fillId="5" borderId="14" xfId="0" applyFont="1" applyFill="1" applyBorder="1" applyAlignment="1">
      <alignment horizontal="center" vertical="center" wrapText="1" readingOrder="1"/>
    </xf>
    <xf numFmtId="0" fontId="20" fillId="5" borderId="0" xfId="0" applyFont="1" applyFill="1" applyAlignment="1">
      <alignment horizontal="center" vertical="center" wrapText="1" readingOrder="1"/>
    </xf>
    <xf numFmtId="0" fontId="20" fillId="5" borderId="15" xfId="0" applyFont="1" applyFill="1" applyBorder="1" applyAlignment="1">
      <alignment horizontal="center" vertical="center" wrapText="1" readingOrder="1"/>
    </xf>
    <xf numFmtId="0" fontId="20" fillId="5" borderId="16" xfId="0" applyFont="1" applyFill="1" applyBorder="1" applyAlignment="1">
      <alignment horizontal="center" vertical="center" wrapText="1" readingOrder="1"/>
    </xf>
    <xf numFmtId="0" fontId="20" fillId="5" borderId="17" xfId="0" applyFont="1" applyFill="1" applyBorder="1" applyAlignment="1">
      <alignment horizontal="center" vertical="center" wrapText="1" readingOrder="1"/>
    </xf>
    <xf numFmtId="0" fontId="20" fillId="5" borderId="18" xfId="0" applyFont="1" applyFill="1" applyBorder="1" applyAlignment="1">
      <alignment horizontal="center" vertical="center" wrapText="1" readingOrder="1"/>
    </xf>
    <xf numFmtId="0" fontId="42" fillId="0" borderId="3" xfId="0" applyFont="1" applyBorder="1" applyAlignment="1">
      <alignment horizontal="center" vertical="center" wrapText="1"/>
    </xf>
    <xf numFmtId="0" fontId="42" fillId="0" borderId="10" xfId="0" applyFont="1" applyBorder="1" applyAlignment="1">
      <alignment horizontal="center" vertical="center"/>
    </xf>
    <xf numFmtId="0" fontId="42" fillId="0" borderId="4" xfId="0" applyFont="1" applyBorder="1" applyAlignment="1">
      <alignment horizontal="center" vertical="center"/>
    </xf>
    <xf numFmtId="0" fontId="42" fillId="0" borderId="5" xfId="0" applyFont="1" applyBorder="1" applyAlignment="1">
      <alignment horizontal="center" vertical="center"/>
    </xf>
    <xf numFmtId="0" fontId="42" fillId="0" borderId="0" xfId="0" applyFont="1" applyAlignment="1">
      <alignment horizontal="center" vertical="center"/>
    </xf>
    <xf numFmtId="0" fontId="42" fillId="0" borderId="6" xfId="0" applyFont="1" applyBorder="1" applyAlignment="1">
      <alignment horizontal="center" vertical="center"/>
    </xf>
    <xf numFmtId="0" fontId="42" fillId="0" borderId="7" xfId="0" applyFont="1" applyBorder="1" applyAlignment="1">
      <alignment horizontal="center" vertical="center"/>
    </xf>
    <xf numFmtId="0" fontId="42" fillId="0" borderId="9" xfId="0" applyFont="1" applyBorder="1" applyAlignment="1">
      <alignment horizontal="center" vertical="center"/>
    </xf>
    <xf numFmtId="0" fontId="42" fillId="0" borderId="8" xfId="0" applyFont="1" applyBorder="1" applyAlignment="1">
      <alignment horizontal="center" vertical="center"/>
    </xf>
    <xf numFmtId="0" fontId="42" fillId="0" borderId="10" xfId="0" applyFont="1" applyBorder="1" applyAlignment="1">
      <alignment horizontal="center" vertical="center" wrapText="1"/>
    </xf>
    <xf numFmtId="0" fontId="41" fillId="11" borderId="11" xfId="0" applyFont="1" applyFill="1" applyBorder="1" applyAlignment="1">
      <alignment horizontal="center" vertical="center" wrapText="1" readingOrder="1"/>
    </xf>
    <xf numFmtId="0" fontId="41" fillId="11" borderId="12" xfId="0" applyFont="1" applyFill="1" applyBorder="1" applyAlignment="1">
      <alignment horizontal="center" vertical="center" wrapText="1" readingOrder="1"/>
    </xf>
    <xf numFmtId="0" fontId="41" fillId="11" borderId="13" xfId="0" applyFont="1" applyFill="1" applyBorder="1" applyAlignment="1">
      <alignment horizontal="center" vertical="center" wrapText="1" readingOrder="1"/>
    </xf>
    <xf numFmtId="0" fontId="41" fillId="11" borderId="14" xfId="0" applyFont="1" applyFill="1" applyBorder="1" applyAlignment="1">
      <alignment horizontal="center" vertical="center" wrapText="1" readingOrder="1"/>
    </xf>
    <xf numFmtId="0" fontId="41" fillId="11" borderId="0" xfId="0" applyFont="1" applyFill="1" applyAlignment="1">
      <alignment horizontal="center" vertical="center" wrapText="1" readingOrder="1"/>
    </xf>
    <xf numFmtId="0" fontId="41" fillId="11" borderId="15" xfId="0" applyFont="1" applyFill="1" applyBorder="1" applyAlignment="1">
      <alignment horizontal="center" vertical="center" wrapText="1" readingOrder="1"/>
    </xf>
    <xf numFmtId="0" fontId="41" fillId="11" borderId="16" xfId="0" applyFont="1" applyFill="1" applyBorder="1" applyAlignment="1">
      <alignment horizontal="center" vertical="center" wrapText="1" readingOrder="1"/>
    </xf>
    <xf numFmtId="0" fontId="41" fillId="11" borderId="17" xfId="0" applyFont="1" applyFill="1" applyBorder="1" applyAlignment="1">
      <alignment horizontal="center" vertical="center" wrapText="1" readingOrder="1"/>
    </xf>
    <xf numFmtId="0" fontId="41" fillId="11" borderId="18" xfId="0" applyFont="1" applyFill="1" applyBorder="1" applyAlignment="1">
      <alignment horizontal="center" vertical="center" wrapText="1" readingOrder="1"/>
    </xf>
    <xf numFmtId="0" fontId="42" fillId="0" borderId="5" xfId="0" applyFont="1" applyBorder="1" applyAlignment="1">
      <alignment horizontal="center" vertical="center" wrapText="1"/>
    </xf>
    <xf numFmtId="0" fontId="41" fillId="12" borderId="11" xfId="0" applyFont="1" applyFill="1" applyBorder="1" applyAlignment="1">
      <alignment horizontal="center" vertical="center" wrapText="1" readingOrder="1"/>
    </xf>
    <xf numFmtId="0" fontId="41" fillId="12" borderId="12" xfId="0" applyFont="1" applyFill="1" applyBorder="1" applyAlignment="1">
      <alignment horizontal="center" vertical="center" wrapText="1" readingOrder="1"/>
    </xf>
    <xf numFmtId="0" fontId="41" fillId="12" borderId="13" xfId="0" applyFont="1" applyFill="1" applyBorder="1" applyAlignment="1">
      <alignment horizontal="center" vertical="center" wrapText="1" readingOrder="1"/>
    </xf>
    <xf numFmtId="0" fontId="41" fillId="12" borderId="14" xfId="0" applyFont="1" applyFill="1" applyBorder="1" applyAlignment="1">
      <alignment horizontal="center" vertical="center" wrapText="1" readingOrder="1"/>
    </xf>
    <xf numFmtId="0" fontId="41" fillId="12" borderId="0" xfId="0" applyFont="1" applyFill="1" applyAlignment="1">
      <alignment horizontal="center" vertical="center" wrapText="1" readingOrder="1"/>
    </xf>
    <xf numFmtId="0" fontId="41" fillId="12" borderId="15" xfId="0" applyFont="1" applyFill="1" applyBorder="1" applyAlignment="1">
      <alignment horizontal="center" vertical="center" wrapText="1" readingOrder="1"/>
    </xf>
    <xf numFmtId="0" fontId="41" fillId="12" borderId="16" xfId="0" applyFont="1" applyFill="1" applyBorder="1" applyAlignment="1">
      <alignment horizontal="center" vertical="center" wrapText="1" readingOrder="1"/>
    </xf>
    <xf numFmtId="0" fontId="41" fillId="12" borderId="17" xfId="0" applyFont="1" applyFill="1" applyBorder="1" applyAlignment="1">
      <alignment horizontal="center" vertical="center" wrapText="1" readingOrder="1"/>
    </xf>
    <xf numFmtId="0" fontId="41" fillId="12" borderId="18" xfId="0" applyFont="1" applyFill="1" applyBorder="1" applyAlignment="1">
      <alignment horizontal="center" vertical="center" wrapText="1" readingOrder="1"/>
    </xf>
    <xf numFmtId="0" fontId="40" fillId="0" borderId="0" xfId="0" applyFont="1" applyAlignment="1">
      <alignment horizontal="center" vertical="center" wrapText="1"/>
    </xf>
    <xf numFmtId="0" fontId="21" fillId="0" borderId="0" xfId="0" applyFont="1" applyAlignment="1">
      <alignment horizontal="center" vertical="center" wrapText="1"/>
    </xf>
    <xf numFmtId="0" fontId="41" fillId="5" borderId="11" xfId="0" applyFont="1" applyFill="1" applyBorder="1" applyAlignment="1">
      <alignment horizontal="center" vertical="center" wrapText="1" readingOrder="1"/>
    </xf>
    <xf numFmtId="0" fontId="41" fillId="5" borderId="12" xfId="0" applyFont="1" applyFill="1" applyBorder="1" applyAlignment="1">
      <alignment horizontal="center" vertical="center" wrapText="1" readingOrder="1"/>
    </xf>
    <xf numFmtId="0" fontId="41" fillId="5" borderId="13" xfId="0" applyFont="1" applyFill="1" applyBorder="1" applyAlignment="1">
      <alignment horizontal="center" vertical="center" wrapText="1" readingOrder="1"/>
    </xf>
    <xf numFmtId="0" fontId="41" fillId="5" borderId="14" xfId="0" applyFont="1" applyFill="1" applyBorder="1" applyAlignment="1">
      <alignment horizontal="center" vertical="center" wrapText="1" readingOrder="1"/>
    </xf>
    <xf numFmtId="0" fontId="41" fillId="5" borderId="0" xfId="0" applyFont="1" applyFill="1" applyAlignment="1">
      <alignment horizontal="center" vertical="center" wrapText="1" readingOrder="1"/>
    </xf>
    <xf numFmtId="0" fontId="41" fillId="5" borderId="15" xfId="0" applyFont="1" applyFill="1" applyBorder="1" applyAlignment="1">
      <alignment horizontal="center" vertical="center" wrapText="1" readingOrder="1"/>
    </xf>
    <xf numFmtId="0" fontId="41" fillId="5" borderId="16" xfId="0" applyFont="1" applyFill="1" applyBorder="1" applyAlignment="1">
      <alignment horizontal="center" vertical="center" wrapText="1" readingOrder="1"/>
    </xf>
    <xf numFmtId="0" fontId="41" fillId="5" borderId="17" xfId="0" applyFont="1" applyFill="1" applyBorder="1" applyAlignment="1">
      <alignment horizontal="center" vertical="center" wrapText="1" readingOrder="1"/>
    </xf>
    <xf numFmtId="0" fontId="41" fillId="5" borderId="18" xfId="0" applyFont="1" applyFill="1" applyBorder="1" applyAlignment="1">
      <alignment horizontal="center" vertical="center" wrapText="1" readingOrder="1"/>
    </xf>
    <xf numFmtId="0" fontId="41" fillId="13" borderId="11" xfId="0" applyFont="1" applyFill="1" applyBorder="1" applyAlignment="1">
      <alignment horizontal="center" vertical="center" wrapText="1" readingOrder="1"/>
    </xf>
    <xf numFmtId="0" fontId="41" fillId="13" borderId="12" xfId="0" applyFont="1" applyFill="1" applyBorder="1" applyAlignment="1">
      <alignment horizontal="center" vertical="center" wrapText="1" readingOrder="1"/>
    </xf>
    <xf numFmtId="0" fontId="41" fillId="13" borderId="13" xfId="0" applyFont="1" applyFill="1" applyBorder="1" applyAlignment="1">
      <alignment horizontal="center" vertical="center" wrapText="1" readingOrder="1"/>
    </xf>
    <xf numFmtId="0" fontId="41" fillId="13" borderId="14" xfId="0" applyFont="1" applyFill="1" applyBorder="1" applyAlignment="1">
      <alignment horizontal="center" vertical="center" wrapText="1" readingOrder="1"/>
    </xf>
    <xf numFmtId="0" fontId="41" fillId="13" borderId="0" xfId="0" applyFont="1" applyFill="1" applyAlignment="1">
      <alignment horizontal="center" vertical="center" wrapText="1" readingOrder="1"/>
    </xf>
    <xf numFmtId="0" fontId="41" fillId="13" borderId="15" xfId="0" applyFont="1" applyFill="1" applyBorder="1" applyAlignment="1">
      <alignment horizontal="center" vertical="center" wrapText="1" readingOrder="1"/>
    </xf>
    <xf numFmtId="0" fontId="41" fillId="13" borderId="16" xfId="0" applyFont="1" applyFill="1" applyBorder="1" applyAlignment="1">
      <alignment horizontal="center" vertical="center" wrapText="1" readingOrder="1"/>
    </xf>
    <xf numFmtId="0" fontId="41" fillId="13" borderId="17" xfId="0" applyFont="1" applyFill="1" applyBorder="1" applyAlignment="1">
      <alignment horizontal="center" vertical="center" wrapText="1" readingOrder="1"/>
    </xf>
    <xf numFmtId="0" fontId="41" fillId="13" borderId="18" xfId="0" applyFont="1" applyFill="1" applyBorder="1" applyAlignment="1">
      <alignment horizontal="center" vertical="center" wrapText="1" readingOrder="1"/>
    </xf>
    <xf numFmtId="0" fontId="23" fillId="0" borderId="0" xfId="0" applyFont="1" applyAlignment="1">
      <alignment horizontal="center" vertical="center"/>
    </xf>
    <xf numFmtId="0" fontId="44" fillId="0" borderId="0" xfId="0" applyFont="1" applyAlignment="1">
      <alignment horizontal="center" vertical="center"/>
    </xf>
    <xf numFmtId="0" fontId="39" fillId="14" borderId="21" xfId="0" applyFont="1" applyFill="1" applyBorder="1" applyAlignment="1">
      <alignment horizontal="center" vertical="center" wrapText="1" readingOrder="1"/>
    </xf>
    <xf numFmtId="0" fontId="39" fillId="14" borderId="22" xfId="0" applyFont="1" applyFill="1" applyBorder="1" applyAlignment="1">
      <alignment horizontal="center" vertical="center" wrapText="1" readingOrder="1"/>
    </xf>
    <xf numFmtId="0" fontId="39" fillId="14" borderId="33" xfId="0" applyFont="1" applyFill="1" applyBorder="1" applyAlignment="1">
      <alignment horizontal="center" vertical="center" wrapText="1" readingOrder="1"/>
    </xf>
    <xf numFmtId="0" fontId="34" fillId="3" borderId="0" xfId="0" applyFont="1" applyFill="1" applyAlignment="1">
      <alignment horizontal="justify" vertical="center" wrapText="1"/>
    </xf>
    <xf numFmtId="0" fontId="36" fillId="14" borderId="30" xfId="0" applyFont="1" applyFill="1" applyBorder="1" applyAlignment="1">
      <alignment horizontal="center" vertical="center" wrapText="1" readingOrder="1"/>
    </xf>
    <xf numFmtId="0" fontId="36" fillId="14" borderId="31" xfId="0" applyFont="1" applyFill="1" applyBorder="1" applyAlignment="1">
      <alignment horizontal="center" vertical="center" wrapText="1" readingOrder="1"/>
    </xf>
    <xf numFmtId="0" fontId="36" fillId="3" borderId="28" xfId="0" applyFont="1" applyFill="1" applyBorder="1" applyAlignment="1">
      <alignment horizontal="center" vertical="center" wrapText="1" readingOrder="1"/>
    </xf>
    <xf numFmtId="0" fontId="36" fillId="3" borderId="23" xfId="0" applyFont="1" applyFill="1" applyBorder="1" applyAlignment="1">
      <alignment horizontal="center" vertical="center" wrapText="1" readingOrder="1"/>
    </xf>
    <xf numFmtId="0" fontId="36" fillId="3" borderId="20" xfId="0" applyFont="1" applyFill="1" applyBorder="1" applyAlignment="1">
      <alignment horizontal="center" vertical="center" wrapText="1" readingOrder="1"/>
    </xf>
    <xf numFmtId="0" fontId="36" fillId="3" borderId="19" xfId="0" applyFont="1" applyFill="1" applyBorder="1" applyAlignment="1">
      <alignment horizontal="center" vertical="center" wrapText="1" readingOrder="1"/>
    </xf>
    <xf numFmtId="0" fontId="36" fillId="3" borderId="25" xfId="0" applyFont="1" applyFill="1" applyBorder="1" applyAlignment="1">
      <alignment horizontal="center" vertical="center" wrapText="1" readingOrder="1"/>
    </xf>
    <xf numFmtId="0" fontId="36" fillId="3" borderId="26" xfId="0" applyFont="1" applyFill="1" applyBorder="1" applyAlignment="1">
      <alignment horizontal="center" vertical="center" wrapText="1" readingOrder="1"/>
    </xf>
  </cellXfs>
  <cellStyles count="5">
    <cellStyle name="Normal" xfId="0" builtinId="0"/>
    <cellStyle name="Normal - Style1 2" xfId="2"/>
    <cellStyle name="Normal 2" xfId="4"/>
    <cellStyle name="Normal 2 2" xfId="3"/>
    <cellStyle name="Porcentaje" xfId="1" builtinId="5"/>
  </cellStyles>
  <dxfs count="193">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wnloads\MAPA%20DE%20RIESGOS%202022%20-%20SULEYMA\2022%20MAPA%20DE%20RIESGO%20ADMINISTRATIVA-%20NUEVO%20FORMA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lieecheverry/Library/Containers/com.microsoft.Excel/Data/Documents/Users/Joseluis/Desktop/D:/Nueva%20carpeta/Desktop/SIVA%20SAS/PLANEACION/MAPAS%20DE%20RIESGO%20POR%20PROCESOS/2022%20MAPA%20DE%20RIESGO%20ADMINISTRATIVA-%20NUEVO%20FORMA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Impacto"/>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6" refreshedVersion="6"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B1:H44"/>
  <sheetViews>
    <sheetView zoomScale="98" zoomScaleNormal="98" zoomScalePageLayoutView="98" workbookViewId="0">
      <selection activeCell="E22" sqref="E22:F22"/>
    </sheetView>
  </sheetViews>
  <sheetFormatPr baseColWidth="10" defaultColWidth="11.42578125" defaultRowHeight="15" x14ac:dyDescent="0.25"/>
  <cols>
    <col min="1" max="1" width="2.85546875" style="69" customWidth="1"/>
    <col min="2" max="2" width="32.42578125" style="69" customWidth="1"/>
    <col min="3" max="3" width="28.42578125" style="69" customWidth="1"/>
    <col min="4" max="4" width="19.7109375" style="69" customWidth="1"/>
    <col min="5" max="5" width="31.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171" t="s">
        <v>158</v>
      </c>
      <c r="C2" s="172"/>
      <c r="D2" s="172"/>
      <c r="E2" s="172"/>
      <c r="F2" s="172"/>
      <c r="G2" s="172"/>
      <c r="H2" s="173"/>
    </row>
    <row r="3" spans="2:8" x14ac:dyDescent="0.25">
      <c r="B3" s="70"/>
      <c r="C3" s="71"/>
      <c r="D3" s="71"/>
      <c r="E3" s="71"/>
      <c r="F3" s="71"/>
      <c r="G3" s="71"/>
      <c r="H3" s="72"/>
    </row>
    <row r="4" spans="2:8" ht="63" customHeight="1" x14ac:dyDescent="0.25">
      <c r="B4" s="174" t="s">
        <v>185</v>
      </c>
      <c r="C4" s="175"/>
      <c r="D4" s="175"/>
      <c r="E4" s="175"/>
      <c r="F4" s="175"/>
      <c r="G4" s="175"/>
      <c r="H4" s="176"/>
    </row>
    <row r="5" spans="2:8" ht="63" customHeight="1" x14ac:dyDescent="0.25">
      <c r="B5" s="177"/>
      <c r="C5" s="178"/>
      <c r="D5" s="178"/>
      <c r="E5" s="178"/>
      <c r="F5" s="178"/>
      <c r="G5" s="178"/>
      <c r="H5" s="179"/>
    </row>
    <row r="6" spans="2:8" ht="16.5" x14ac:dyDescent="0.25">
      <c r="B6" s="180" t="s">
        <v>156</v>
      </c>
      <c r="C6" s="181"/>
      <c r="D6" s="181"/>
      <c r="E6" s="181"/>
      <c r="F6" s="181"/>
      <c r="G6" s="181"/>
      <c r="H6" s="182"/>
    </row>
    <row r="7" spans="2:8" ht="95.25" customHeight="1" x14ac:dyDescent="0.25">
      <c r="B7" s="190" t="s">
        <v>186</v>
      </c>
      <c r="C7" s="191"/>
      <c r="D7" s="191"/>
      <c r="E7" s="191"/>
      <c r="F7" s="191"/>
      <c r="G7" s="191"/>
      <c r="H7" s="192"/>
    </row>
    <row r="8" spans="2:8" ht="16.5" x14ac:dyDescent="0.25">
      <c r="B8" s="104"/>
      <c r="C8" s="105"/>
      <c r="D8" s="105"/>
      <c r="E8" s="105"/>
      <c r="F8" s="105"/>
      <c r="G8" s="105"/>
      <c r="H8" s="106"/>
    </row>
    <row r="9" spans="2:8" ht="16.5" customHeight="1" x14ac:dyDescent="0.25">
      <c r="B9" s="183" t="s">
        <v>178</v>
      </c>
      <c r="C9" s="184"/>
      <c r="D9" s="184"/>
      <c r="E9" s="184"/>
      <c r="F9" s="184"/>
      <c r="G9" s="184"/>
      <c r="H9" s="185"/>
    </row>
    <row r="10" spans="2:8" ht="44.25" customHeight="1" x14ac:dyDescent="0.25">
      <c r="B10" s="183"/>
      <c r="C10" s="184"/>
      <c r="D10" s="184"/>
      <c r="E10" s="184"/>
      <c r="F10" s="184"/>
      <c r="G10" s="184"/>
      <c r="H10" s="185"/>
    </row>
    <row r="11" spans="2:8" ht="15.75" thickBot="1" x14ac:dyDescent="0.3">
      <c r="B11" s="93"/>
      <c r="C11" s="96"/>
      <c r="D11" s="101"/>
      <c r="E11" s="102"/>
      <c r="F11" s="102"/>
      <c r="G11" s="103"/>
      <c r="H11" s="97"/>
    </row>
    <row r="12" spans="2:8" ht="15.75" thickTop="1" x14ac:dyDescent="0.25">
      <c r="B12" s="93"/>
      <c r="C12" s="186" t="s">
        <v>157</v>
      </c>
      <c r="D12" s="187"/>
      <c r="E12" s="188" t="s">
        <v>179</v>
      </c>
      <c r="F12" s="189"/>
      <c r="G12" s="96"/>
      <c r="H12" s="97"/>
    </row>
    <row r="13" spans="2:8" ht="81.599999999999994" customHeight="1" x14ac:dyDescent="0.25">
      <c r="B13" s="93"/>
      <c r="C13" s="193" t="s">
        <v>159</v>
      </c>
      <c r="D13" s="194"/>
      <c r="E13" s="195" t="s">
        <v>195</v>
      </c>
      <c r="F13" s="196"/>
      <c r="G13" s="96"/>
      <c r="H13" s="97"/>
    </row>
    <row r="14" spans="2:8" x14ac:dyDescent="0.25">
      <c r="B14" s="93"/>
      <c r="C14" s="199" t="s">
        <v>189</v>
      </c>
      <c r="D14" s="200"/>
      <c r="E14" s="165" t="s">
        <v>196</v>
      </c>
      <c r="F14" s="166"/>
      <c r="G14" s="96"/>
      <c r="H14" s="97"/>
    </row>
    <row r="15" spans="2:8" ht="32.25" customHeight="1" x14ac:dyDescent="0.25">
      <c r="B15" s="93"/>
      <c r="C15" s="197" t="s">
        <v>190</v>
      </c>
      <c r="D15" s="198"/>
      <c r="E15" s="165" t="s">
        <v>201</v>
      </c>
      <c r="F15" s="166"/>
      <c r="G15" s="96"/>
      <c r="H15" s="97"/>
    </row>
    <row r="16" spans="2:8" ht="28.5" customHeight="1" x14ac:dyDescent="0.25">
      <c r="B16" s="93"/>
      <c r="C16" s="167" t="s">
        <v>192</v>
      </c>
      <c r="D16" s="168"/>
      <c r="E16" s="169" t="s">
        <v>193</v>
      </c>
      <c r="F16" s="170"/>
      <c r="G16" s="96"/>
      <c r="H16" s="97"/>
    </row>
    <row r="17" spans="2:8" ht="32.25" customHeight="1" x14ac:dyDescent="0.25">
      <c r="B17" s="93"/>
      <c r="C17" s="139" t="s">
        <v>197</v>
      </c>
      <c r="D17" s="140"/>
      <c r="E17" s="165" t="s">
        <v>198</v>
      </c>
      <c r="F17" s="166"/>
      <c r="G17" s="96"/>
      <c r="H17" s="97"/>
    </row>
    <row r="18" spans="2:8" ht="72.75" customHeight="1" x14ac:dyDescent="0.25">
      <c r="B18" s="93"/>
      <c r="C18" s="167" t="s">
        <v>1</v>
      </c>
      <c r="D18" s="168"/>
      <c r="E18" s="169" t="s">
        <v>187</v>
      </c>
      <c r="F18" s="170"/>
      <c r="G18" s="96"/>
      <c r="H18" s="97"/>
    </row>
    <row r="19" spans="2:8" ht="64.5" customHeight="1" x14ac:dyDescent="0.25">
      <c r="B19" s="93"/>
      <c r="C19" s="167" t="s">
        <v>45</v>
      </c>
      <c r="D19" s="168"/>
      <c r="E19" s="169" t="s">
        <v>191</v>
      </c>
      <c r="F19" s="170"/>
      <c r="G19" s="141"/>
      <c r="H19" s="97"/>
    </row>
    <row r="20" spans="2:8" ht="62.25" customHeight="1" x14ac:dyDescent="0.25">
      <c r="B20" s="93"/>
      <c r="C20" s="167" t="s">
        <v>199</v>
      </c>
      <c r="D20" s="168"/>
      <c r="E20" s="169" t="s">
        <v>194</v>
      </c>
      <c r="F20" s="170"/>
      <c r="G20" s="141"/>
      <c r="H20" s="97"/>
    </row>
    <row r="21" spans="2:8" ht="71.25" customHeight="1" x14ac:dyDescent="0.25">
      <c r="B21" s="93"/>
      <c r="C21" s="167" t="s">
        <v>160</v>
      </c>
      <c r="D21" s="168"/>
      <c r="E21" s="169" t="s">
        <v>202</v>
      </c>
      <c r="F21" s="170"/>
      <c r="G21" s="141"/>
      <c r="H21" s="97"/>
    </row>
    <row r="22" spans="2:8" ht="55.5" customHeight="1" x14ac:dyDescent="0.25">
      <c r="B22" s="93"/>
      <c r="C22" s="201" t="s">
        <v>161</v>
      </c>
      <c r="D22" s="202"/>
      <c r="E22" s="169" t="s">
        <v>203</v>
      </c>
      <c r="F22" s="170"/>
      <c r="G22" s="142"/>
      <c r="H22" s="97"/>
    </row>
    <row r="23" spans="2:8" ht="42" customHeight="1" x14ac:dyDescent="0.25">
      <c r="B23" s="93"/>
      <c r="C23" s="201" t="s">
        <v>43</v>
      </c>
      <c r="D23" s="202"/>
      <c r="E23" s="169" t="s">
        <v>204</v>
      </c>
      <c r="F23" s="170"/>
      <c r="G23" s="96"/>
      <c r="H23" s="97"/>
    </row>
    <row r="24" spans="2:8" ht="59.25" customHeight="1" x14ac:dyDescent="0.25">
      <c r="B24" s="93"/>
      <c r="C24" s="201" t="s">
        <v>155</v>
      </c>
      <c r="D24" s="202"/>
      <c r="E24" s="169" t="s">
        <v>188</v>
      </c>
      <c r="F24" s="170"/>
      <c r="G24" s="96"/>
      <c r="H24" s="97"/>
    </row>
    <row r="25" spans="2:8" ht="23.25" customHeight="1" x14ac:dyDescent="0.25">
      <c r="B25" s="93"/>
      <c r="C25" s="201" t="s">
        <v>11</v>
      </c>
      <c r="D25" s="202"/>
      <c r="E25" s="169" t="s">
        <v>205</v>
      </c>
      <c r="F25" s="170"/>
      <c r="G25" s="96"/>
      <c r="H25" s="97"/>
    </row>
    <row r="26" spans="2:8" ht="30.75" customHeight="1" x14ac:dyDescent="0.25">
      <c r="B26" s="93"/>
      <c r="C26" s="201" t="s">
        <v>164</v>
      </c>
      <c r="D26" s="202"/>
      <c r="E26" s="169" t="s">
        <v>162</v>
      </c>
      <c r="F26" s="170"/>
      <c r="G26" s="96"/>
      <c r="H26" s="97"/>
    </row>
    <row r="27" spans="2:8" ht="35.25" customHeight="1" x14ac:dyDescent="0.25">
      <c r="B27" s="93"/>
      <c r="C27" s="201" t="s">
        <v>165</v>
      </c>
      <c r="D27" s="202"/>
      <c r="E27" s="169" t="s">
        <v>163</v>
      </c>
      <c r="F27" s="170"/>
      <c r="G27" s="96"/>
      <c r="H27" s="97"/>
    </row>
    <row r="28" spans="2:8" ht="33" customHeight="1" x14ac:dyDescent="0.25">
      <c r="B28" s="93"/>
      <c r="C28" s="201" t="s">
        <v>165</v>
      </c>
      <c r="D28" s="202"/>
      <c r="E28" s="169" t="s">
        <v>163</v>
      </c>
      <c r="F28" s="170"/>
      <c r="G28" s="96"/>
      <c r="H28" s="97"/>
    </row>
    <row r="29" spans="2:8" ht="30" customHeight="1" x14ac:dyDescent="0.25">
      <c r="B29" s="93"/>
      <c r="C29" s="201" t="s">
        <v>166</v>
      </c>
      <c r="D29" s="202"/>
      <c r="E29" s="169" t="s">
        <v>206</v>
      </c>
      <c r="F29" s="170"/>
      <c r="G29" s="96"/>
      <c r="H29" s="97"/>
    </row>
    <row r="30" spans="2:8" ht="35.25" customHeight="1" x14ac:dyDescent="0.25">
      <c r="B30" s="93"/>
      <c r="C30" s="201" t="s">
        <v>167</v>
      </c>
      <c r="D30" s="202"/>
      <c r="E30" s="169" t="s">
        <v>168</v>
      </c>
      <c r="F30" s="170"/>
      <c r="G30" s="96"/>
      <c r="H30" s="97"/>
    </row>
    <row r="31" spans="2:8" ht="31.5" customHeight="1" x14ac:dyDescent="0.25">
      <c r="B31" s="93"/>
      <c r="C31" s="201" t="s">
        <v>169</v>
      </c>
      <c r="D31" s="202"/>
      <c r="E31" s="169" t="s">
        <v>170</v>
      </c>
      <c r="F31" s="170"/>
      <c r="G31" s="96"/>
      <c r="H31" s="97"/>
    </row>
    <row r="32" spans="2:8" ht="35.25" customHeight="1" x14ac:dyDescent="0.25">
      <c r="B32" s="93"/>
      <c r="C32" s="201" t="s">
        <v>171</v>
      </c>
      <c r="D32" s="202"/>
      <c r="E32" s="169" t="s">
        <v>172</v>
      </c>
      <c r="F32" s="170"/>
      <c r="G32" s="96"/>
      <c r="H32" s="97"/>
    </row>
    <row r="33" spans="2:8" ht="59.25" customHeight="1" x14ac:dyDescent="0.25">
      <c r="B33" s="93"/>
      <c r="C33" s="201" t="s">
        <v>173</v>
      </c>
      <c r="D33" s="202"/>
      <c r="E33" s="169" t="s">
        <v>207</v>
      </c>
      <c r="F33" s="170"/>
      <c r="G33" s="96"/>
      <c r="H33" s="97"/>
    </row>
    <row r="34" spans="2:8" ht="41.45" customHeight="1" x14ac:dyDescent="0.25">
      <c r="B34" s="93"/>
      <c r="C34" s="201" t="s">
        <v>28</v>
      </c>
      <c r="D34" s="202"/>
      <c r="E34" s="169" t="s">
        <v>174</v>
      </c>
      <c r="F34" s="170"/>
      <c r="G34" s="96"/>
      <c r="H34" s="97"/>
    </row>
    <row r="35" spans="2:8" ht="96.6" customHeight="1" x14ac:dyDescent="0.25">
      <c r="B35" s="93"/>
      <c r="C35" s="201" t="s">
        <v>176</v>
      </c>
      <c r="D35" s="202"/>
      <c r="E35" s="169" t="s">
        <v>175</v>
      </c>
      <c r="F35" s="170"/>
      <c r="G35" s="96"/>
      <c r="H35" s="97"/>
    </row>
    <row r="36" spans="2:8" ht="52.35" customHeight="1" x14ac:dyDescent="0.25">
      <c r="B36" s="93"/>
      <c r="C36" s="201" t="s">
        <v>37</v>
      </c>
      <c r="D36" s="202"/>
      <c r="E36" s="169" t="s">
        <v>177</v>
      </c>
      <c r="F36" s="170"/>
      <c r="G36" s="96"/>
      <c r="H36" s="97"/>
    </row>
    <row r="37" spans="2:8" ht="12" customHeight="1" thickBot="1" x14ac:dyDescent="0.3">
      <c r="B37" s="93"/>
      <c r="C37" s="206"/>
      <c r="D37" s="207"/>
      <c r="E37" s="208"/>
      <c r="F37" s="209"/>
      <c r="G37" s="96"/>
      <c r="H37" s="97"/>
    </row>
    <row r="38" spans="2:8" ht="15.75" thickTop="1" x14ac:dyDescent="0.25">
      <c r="B38" s="93"/>
      <c r="C38" s="94"/>
      <c r="D38" s="94"/>
      <c r="E38" s="95"/>
      <c r="F38" s="95"/>
      <c r="G38" s="96"/>
      <c r="H38" s="97"/>
    </row>
    <row r="39" spans="2:8" ht="21" customHeight="1" x14ac:dyDescent="0.25">
      <c r="B39" s="203" t="s">
        <v>180</v>
      </c>
      <c r="C39" s="204"/>
      <c r="D39" s="204"/>
      <c r="E39" s="204"/>
      <c r="F39" s="204"/>
      <c r="G39" s="204"/>
      <c r="H39" s="205"/>
    </row>
    <row r="40" spans="2:8" ht="20.25" customHeight="1" x14ac:dyDescent="0.25">
      <c r="B40" s="203" t="s">
        <v>181</v>
      </c>
      <c r="C40" s="204"/>
      <c r="D40" s="204"/>
      <c r="E40" s="204"/>
      <c r="F40" s="204"/>
      <c r="G40" s="204"/>
      <c r="H40" s="205"/>
    </row>
    <row r="41" spans="2:8" ht="20.25" customHeight="1" x14ac:dyDescent="0.25">
      <c r="B41" s="203" t="s">
        <v>182</v>
      </c>
      <c r="C41" s="204"/>
      <c r="D41" s="204"/>
      <c r="E41" s="204"/>
      <c r="F41" s="204"/>
      <c r="G41" s="204"/>
      <c r="H41" s="205"/>
    </row>
    <row r="42" spans="2:8" ht="20.25" customHeight="1" x14ac:dyDescent="0.25">
      <c r="B42" s="203" t="s">
        <v>183</v>
      </c>
      <c r="C42" s="204"/>
      <c r="D42" s="204"/>
      <c r="E42" s="204"/>
      <c r="F42" s="204"/>
      <c r="G42" s="204"/>
      <c r="H42" s="205"/>
    </row>
    <row r="43" spans="2:8" x14ac:dyDescent="0.25">
      <c r="B43" s="203" t="s">
        <v>184</v>
      </c>
      <c r="C43" s="204"/>
      <c r="D43" s="204"/>
      <c r="E43" s="204"/>
      <c r="F43" s="204"/>
      <c r="G43" s="204"/>
      <c r="H43" s="205"/>
    </row>
    <row r="44" spans="2:8" ht="15.75" thickBot="1" x14ac:dyDescent="0.3">
      <c r="B44" s="98"/>
      <c r="C44" s="99"/>
      <c r="D44" s="99"/>
      <c r="E44" s="99"/>
      <c r="F44" s="99"/>
      <c r="G44" s="99"/>
      <c r="H44" s="100"/>
    </row>
  </sheetData>
  <mergeCells count="61">
    <mergeCell ref="B43:H43"/>
    <mergeCell ref="E30:F30"/>
    <mergeCell ref="C30:D30"/>
    <mergeCell ref="C16:D16"/>
    <mergeCell ref="E16:F16"/>
    <mergeCell ref="E24:F24"/>
    <mergeCell ref="C24:D24"/>
    <mergeCell ref="C27:D27"/>
    <mergeCell ref="E27:F27"/>
    <mergeCell ref="C29:D29"/>
    <mergeCell ref="E29:F29"/>
    <mergeCell ref="C35:D35"/>
    <mergeCell ref="B42:H42"/>
    <mergeCell ref="C31:D31"/>
    <mergeCell ref="E31:F31"/>
    <mergeCell ref="C32:D32"/>
    <mergeCell ref="E32:F32"/>
    <mergeCell ref="E35:F35"/>
    <mergeCell ref="C36:D36"/>
    <mergeCell ref="C37:D37"/>
    <mergeCell ref="E37:F37"/>
    <mergeCell ref="C33:D33"/>
    <mergeCell ref="E33:F33"/>
    <mergeCell ref="B39:H39"/>
    <mergeCell ref="B40:H40"/>
    <mergeCell ref="B41:H41"/>
    <mergeCell ref="E36:F36"/>
    <mergeCell ref="C34:D34"/>
    <mergeCell ref="E34:F34"/>
    <mergeCell ref="E25:F25"/>
    <mergeCell ref="C25:D25"/>
    <mergeCell ref="C26:D26"/>
    <mergeCell ref="E26:F26"/>
    <mergeCell ref="C28:D28"/>
    <mergeCell ref="E28:F28"/>
    <mergeCell ref="C23:D23"/>
    <mergeCell ref="C19:D19"/>
    <mergeCell ref="C21:D21"/>
    <mergeCell ref="C22:D22"/>
    <mergeCell ref="E19:F19"/>
    <mergeCell ref="E21:F21"/>
    <mergeCell ref="E22:F22"/>
    <mergeCell ref="E23:F23"/>
    <mergeCell ref="C20:D20"/>
    <mergeCell ref="E20:F20"/>
    <mergeCell ref="E17:F17"/>
    <mergeCell ref="C18:D18"/>
    <mergeCell ref="E18:F18"/>
    <mergeCell ref="B2:H2"/>
    <mergeCell ref="B4:H5"/>
    <mergeCell ref="B6:H6"/>
    <mergeCell ref="B9:H10"/>
    <mergeCell ref="C12:D12"/>
    <mergeCell ref="E12:F12"/>
    <mergeCell ref="B7:H7"/>
    <mergeCell ref="C13:D13"/>
    <mergeCell ref="E13:F13"/>
    <mergeCell ref="C15:D15"/>
    <mergeCell ref="E15:F15"/>
    <mergeCell ref="C14:D14"/>
    <mergeCell ref="E14:F1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BP40"/>
  <sheetViews>
    <sheetView tabSelected="1" topLeftCell="X12" zoomScale="70" zoomScaleNormal="70" workbookViewId="0">
      <selection activeCell="AK15" sqref="AK15"/>
    </sheetView>
  </sheetViews>
  <sheetFormatPr baseColWidth="10" defaultColWidth="11.42578125" defaultRowHeight="16.5" x14ac:dyDescent="0.3"/>
  <cols>
    <col min="1" max="1" width="4" style="111" bestFit="1" customWidth="1"/>
    <col min="2" max="2" width="24.28515625" style="111" customWidth="1"/>
    <col min="3" max="3" width="61.28515625" style="111" customWidth="1"/>
    <col min="4" max="4" width="47" style="111" customWidth="1"/>
    <col min="5" max="5" width="53.7109375" style="108" customWidth="1"/>
    <col min="6" max="6" width="47.7109375" style="108" customWidth="1"/>
    <col min="7" max="8" width="19" style="125" customWidth="1"/>
    <col min="9" max="9" width="17.85546875" style="108" customWidth="1"/>
    <col min="10" max="10" width="16.42578125" style="108" customWidth="1"/>
    <col min="11" max="11" width="6.28515625" style="108" bestFit="1" customWidth="1"/>
    <col min="12" max="12" width="27.28515625" style="108" bestFit="1" customWidth="1"/>
    <col min="13" max="13" width="16.7109375" style="108" customWidth="1"/>
    <col min="14" max="14" width="17.42578125" style="108" customWidth="1"/>
    <col min="15" max="15" width="6.28515625" style="108" bestFit="1" customWidth="1"/>
    <col min="16" max="16" width="16" style="108" customWidth="1"/>
    <col min="17" max="17" width="5.85546875" style="108" customWidth="1"/>
    <col min="18" max="18" width="31" style="108" customWidth="1"/>
    <col min="19" max="19" width="15.140625" style="108" bestFit="1" customWidth="1"/>
    <col min="20" max="20" width="6.85546875" style="108" customWidth="1"/>
    <col min="21" max="21" width="5" style="108" customWidth="1"/>
    <col min="22" max="22" width="5.42578125" style="108" customWidth="1"/>
    <col min="23" max="23" width="7.140625" style="108" customWidth="1"/>
    <col min="24" max="24" width="6.7109375" style="108" customWidth="1"/>
    <col min="25" max="25" width="7.42578125" style="108" customWidth="1"/>
    <col min="26" max="26" width="8" style="108" customWidth="1"/>
    <col min="27" max="27" width="8.7109375" style="108" customWidth="1"/>
    <col min="28" max="28" width="10.42578125" style="108" customWidth="1"/>
    <col min="29" max="29" width="9.28515625" style="108" customWidth="1"/>
    <col min="30" max="30" width="9.140625" style="108" customWidth="1"/>
    <col min="31" max="31" width="8.42578125" style="108" customWidth="1"/>
    <col min="32" max="32" width="7.28515625" style="108" customWidth="1"/>
    <col min="33" max="33" width="48" style="108" customWidth="1"/>
    <col min="34" max="34" width="18.85546875" style="108" customWidth="1"/>
    <col min="35" max="35" width="20.42578125" style="108" customWidth="1"/>
    <col min="36" max="36" width="17.5703125" style="108" customWidth="1"/>
    <col min="37" max="37" width="48.7109375" style="108" customWidth="1"/>
    <col min="38" max="38" width="13.85546875" style="108" customWidth="1"/>
    <col min="39" max="39" width="19.42578125" customWidth="1"/>
    <col min="40" max="40" width="54.140625" customWidth="1"/>
    <col min="41" max="41" width="13.85546875" customWidth="1"/>
    <col min="42" max="16384" width="11.42578125" style="108"/>
  </cols>
  <sheetData>
    <row r="1" spans="1:68" ht="35.25" customHeight="1" x14ac:dyDescent="0.3">
      <c r="A1" s="216" t="s">
        <v>136</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156"/>
      <c r="AK1" s="146"/>
      <c r="AL1" s="107"/>
      <c r="AP1" s="107"/>
      <c r="AQ1" s="107"/>
      <c r="AR1" s="107"/>
      <c r="AS1" s="107"/>
      <c r="AT1" s="107"/>
      <c r="AU1" s="107"/>
      <c r="AV1" s="107"/>
      <c r="AW1" s="107"/>
      <c r="AX1" s="107"/>
      <c r="AY1" s="107"/>
      <c r="AZ1" s="107"/>
      <c r="BA1" s="107"/>
      <c r="BB1" s="107"/>
      <c r="BC1" s="107"/>
      <c r="BD1" s="107"/>
      <c r="BE1" s="107"/>
      <c r="BF1" s="107"/>
      <c r="BG1" s="107"/>
      <c r="BH1" s="107"/>
      <c r="BI1" s="107"/>
      <c r="BJ1" s="107"/>
      <c r="BK1" s="107"/>
      <c r="BL1" s="107"/>
      <c r="BM1" s="107"/>
      <c r="BN1" s="107"/>
      <c r="BO1" s="107"/>
      <c r="BP1" s="107"/>
    </row>
    <row r="2" spans="1:68" ht="24" customHeight="1" x14ac:dyDescent="0.3">
      <c r="A2" s="218" t="s">
        <v>229</v>
      </c>
      <c r="B2" s="219"/>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157"/>
      <c r="AK2" s="146"/>
      <c r="AL2" s="107"/>
      <c r="AP2" s="107"/>
      <c r="AQ2" s="107"/>
      <c r="AR2" s="107"/>
      <c r="AS2" s="107"/>
      <c r="AT2" s="107"/>
      <c r="AU2" s="107"/>
      <c r="AV2" s="107"/>
      <c r="AW2" s="107"/>
      <c r="AX2" s="107"/>
      <c r="AY2" s="107"/>
      <c r="AZ2" s="107"/>
      <c r="BA2" s="107"/>
      <c r="BB2" s="107"/>
      <c r="BC2" s="107"/>
      <c r="BD2" s="107"/>
      <c r="BE2" s="107"/>
      <c r="BF2" s="107"/>
      <c r="BG2" s="107"/>
      <c r="BH2" s="107"/>
      <c r="BI2" s="107"/>
      <c r="BJ2" s="107"/>
      <c r="BK2" s="107"/>
      <c r="BL2" s="107"/>
      <c r="BM2" s="107"/>
      <c r="BN2" s="107"/>
      <c r="BO2" s="107"/>
      <c r="BP2" s="107"/>
    </row>
    <row r="3" spans="1:68" ht="51" customHeight="1" x14ac:dyDescent="0.3">
      <c r="A3" s="218" t="s">
        <v>231</v>
      </c>
      <c r="B3" s="219"/>
      <c r="C3" s="219"/>
      <c r="D3" s="219"/>
      <c r="E3" s="219"/>
      <c r="F3" s="219"/>
      <c r="G3" s="219"/>
      <c r="H3" s="219"/>
      <c r="I3" s="219"/>
      <c r="J3" s="219"/>
      <c r="K3" s="219"/>
      <c r="L3" s="219"/>
      <c r="M3" s="219"/>
      <c r="N3" s="219"/>
      <c r="O3" s="219"/>
      <c r="P3" s="219"/>
      <c r="Q3" s="219"/>
      <c r="R3" s="219"/>
      <c r="S3" s="219"/>
      <c r="T3" s="219"/>
      <c r="U3" s="219"/>
      <c r="V3" s="219"/>
      <c r="W3" s="219"/>
      <c r="X3" s="219"/>
      <c r="Y3" s="219"/>
      <c r="Z3" s="219"/>
      <c r="AA3" s="219"/>
      <c r="AB3" s="219"/>
      <c r="AC3" s="219"/>
      <c r="AD3" s="219"/>
      <c r="AE3" s="219"/>
      <c r="AF3" s="219"/>
      <c r="AG3" s="219"/>
      <c r="AH3" s="219"/>
      <c r="AI3" s="219"/>
      <c r="AJ3" s="157"/>
      <c r="AK3" s="146"/>
      <c r="AL3" s="107"/>
      <c r="AP3" s="107"/>
      <c r="AQ3" s="107"/>
      <c r="AR3" s="107"/>
      <c r="AS3" s="107"/>
      <c r="AT3" s="107"/>
      <c r="AU3" s="107"/>
      <c r="AV3" s="107"/>
      <c r="AW3" s="107"/>
      <c r="AX3" s="107"/>
      <c r="AY3" s="107"/>
      <c r="AZ3" s="107"/>
      <c r="BA3" s="107"/>
      <c r="BB3" s="107"/>
      <c r="BC3" s="107"/>
      <c r="BD3" s="107"/>
      <c r="BE3" s="107"/>
      <c r="BF3" s="107"/>
      <c r="BG3" s="107"/>
      <c r="BH3" s="107"/>
      <c r="BI3" s="107"/>
      <c r="BJ3" s="107"/>
      <c r="BK3" s="107"/>
      <c r="BL3" s="107"/>
      <c r="BM3" s="107"/>
      <c r="BN3" s="107"/>
      <c r="BO3" s="107"/>
      <c r="BP3" s="107"/>
    </row>
    <row r="4" spans="1:68" ht="63.75" customHeight="1" x14ac:dyDescent="0.3">
      <c r="A4" s="218" t="s">
        <v>230</v>
      </c>
      <c r="B4" s="219"/>
      <c r="C4" s="219"/>
      <c r="D4" s="219"/>
      <c r="E4" s="219"/>
      <c r="F4" s="219"/>
      <c r="G4" s="219"/>
      <c r="H4" s="219"/>
      <c r="I4" s="219"/>
      <c r="J4" s="219"/>
      <c r="K4" s="219"/>
      <c r="L4" s="219"/>
      <c r="M4" s="219"/>
      <c r="N4" s="219"/>
      <c r="O4" s="219"/>
      <c r="P4" s="219"/>
      <c r="Q4" s="219"/>
      <c r="R4" s="219"/>
      <c r="S4" s="219"/>
      <c r="T4" s="219"/>
      <c r="U4" s="219"/>
      <c r="V4" s="219"/>
      <c r="W4" s="219"/>
      <c r="X4" s="219"/>
      <c r="Y4" s="219"/>
      <c r="Z4" s="219"/>
      <c r="AA4" s="219"/>
      <c r="AB4" s="219"/>
      <c r="AC4" s="219"/>
      <c r="AD4" s="219"/>
      <c r="AE4" s="219"/>
      <c r="AF4" s="219"/>
      <c r="AG4" s="219"/>
      <c r="AH4" s="219"/>
      <c r="AI4" s="219"/>
      <c r="AJ4" s="157"/>
      <c r="AK4" s="146"/>
      <c r="AL4" s="107"/>
      <c r="AP4" s="107"/>
      <c r="AQ4" s="107"/>
      <c r="AR4" s="107"/>
      <c r="AS4" s="107"/>
      <c r="AT4" s="107"/>
      <c r="AU4" s="107"/>
      <c r="AV4" s="107"/>
      <c r="AW4" s="107"/>
      <c r="AX4" s="107"/>
      <c r="AY4" s="107"/>
      <c r="AZ4" s="107"/>
      <c r="BA4" s="107"/>
      <c r="BB4" s="107"/>
      <c r="BC4" s="107"/>
      <c r="BD4" s="107"/>
      <c r="BE4" s="107"/>
      <c r="BF4" s="107"/>
      <c r="BG4" s="107"/>
      <c r="BH4" s="107"/>
      <c r="BI4" s="107"/>
      <c r="BJ4" s="107"/>
      <c r="BK4" s="107"/>
      <c r="BL4" s="107"/>
      <c r="BM4" s="107"/>
      <c r="BN4" s="107"/>
      <c r="BO4" s="107"/>
      <c r="BP4" s="107"/>
    </row>
    <row r="5" spans="1:68" x14ac:dyDescent="0.3">
      <c r="A5" s="143"/>
      <c r="B5" s="143"/>
      <c r="C5" s="143"/>
      <c r="D5" s="143"/>
      <c r="E5" s="144"/>
      <c r="F5" s="144"/>
      <c r="G5" s="145"/>
      <c r="H5" s="145"/>
      <c r="I5" s="144"/>
      <c r="J5" s="144"/>
      <c r="K5" s="144"/>
      <c r="L5" s="144"/>
      <c r="M5" s="144"/>
      <c r="N5" s="144"/>
      <c r="O5" s="144"/>
      <c r="P5" s="144"/>
      <c r="Q5" s="144"/>
      <c r="R5" s="144"/>
      <c r="S5" s="144"/>
      <c r="T5" s="144"/>
      <c r="U5" s="144"/>
      <c r="V5" s="144"/>
      <c r="W5" s="144"/>
      <c r="X5" s="144"/>
      <c r="Y5" s="144"/>
      <c r="Z5" s="144"/>
      <c r="AA5" s="144"/>
      <c r="AB5" s="144"/>
      <c r="AC5" s="144"/>
      <c r="AD5" s="144"/>
      <c r="AE5" s="144"/>
      <c r="AF5" s="144"/>
      <c r="AG5" s="144"/>
      <c r="AH5" s="144"/>
      <c r="AI5" s="144"/>
      <c r="AJ5" s="144"/>
      <c r="AK5" s="107"/>
      <c r="AL5" s="107"/>
      <c r="AP5" s="107"/>
      <c r="AQ5" s="107"/>
      <c r="AR5" s="107"/>
      <c r="AS5" s="107"/>
      <c r="AT5" s="107"/>
      <c r="AU5" s="107"/>
      <c r="AV5" s="107"/>
      <c r="AW5" s="107"/>
      <c r="AX5" s="107"/>
      <c r="AY5" s="107"/>
      <c r="AZ5" s="107"/>
      <c r="BA5" s="107"/>
      <c r="BB5" s="107"/>
      <c r="BC5" s="107"/>
      <c r="BD5" s="107"/>
      <c r="BE5" s="107"/>
      <c r="BF5" s="107"/>
      <c r="BG5" s="107"/>
      <c r="BH5" s="107"/>
      <c r="BI5" s="107"/>
      <c r="BJ5" s="107"/>
      <c r="BK5" s="107"/>
      <c r="BL5" s="107"/>
      <c r="BM5" s="107"/>
      <c r="BN5" s="107"/>
      <c r="BO5" s="107"/>
      <c r="BP5" s="107"/>
    </row>
    <row r="6" spans="1:68" ht="31.5" customHeight="1" x14ac:dyDescent="0.3">
      <c r="A6" s="255" t="s">
        <v>132</v>
      </c>
      <c r="B6" s="255"/>
      <c r="C6" s="255"/>
      <c r="D6" s="255"/>
      <c r="E6" s="255"/>
      <c r="F6" s="255"/>
      <c r="G6" s="255"/>
      <c r="H6" s="255"/>
      <c r="I6" s="255"/>
      <c r="J6" s="255" t="s">
        <v>133</v>
      </c>
      <c r="K6" s="255"/>
      <c r="L6" s="255"/>
      <c r="M6" s="255"/>
      <c r="N6" s="255"/>
      <c r="O6" s="255"/>
      <c r="P6" s="255"/>
      <c r="Q6" s="255" t="s">
        <v>134</v>
      </c>
      <c r="R6" s="255"/>
      <c r="S6" s="255"/>
      <c r="T6" s="255"/>
      <c r="U6" s="255"/>
      <c r="V6" s="255"/>
      <c r="W6" s="255"/>
      <c r="X6" s="255"/>
      <c r="Y6" s="255"/>
      <c r="Z6" s="255" t="s">
        <v>135</v>
      </c>
      <c r="AA6" s="255"/>
      <c r="AB6" s="255"/>
      <c r="AC6" s="255"/>
      <c r="AD6" s="255"/>
      <c r="AE6" s="255"/>
      <c r="AF6" s="255"/>
      <c r="AG6" s="213" t="s">
        <v>33</v>
      </c>
      <c r="AH6" s="214"/>
      <c r="AI6" s="214"/>
      <c r="AJ6" s="214"/>
      <c r="AK6" s="214"/>
      <c r="AL6" s="215"/>
      <c r="AP6" s="107"/>
      <c r="AQ6" s="107"/>
      <c r="AR6" s="107"/>
      <c r="AS6" s="107"/>
      <c r="AT6" s="107"/>
      <c r="AU6" s="107"/>
      <c r="AV6" s="107"/>
      <c r="AW6" s="107"/>
      <c r="AX6" s="107"/>
      <c r="AY6" s="107"/>
      <c r="AZ6" s="107"/>
      <c r="BA6" s="107"/>
      <c r="BB6" s="107"/>
      <c r="BC6" s="107"/>
      <c r="BD6" s="107"/>
      <c r="BE6" s="107"/>
      <c r="BF6" s="107"/>
      <c r="BG6" s="107"/>
      <c r="BH6" s="107"/>
      <c r="BI6" s="107"/>
      <c r="BJ6" s="107"/>
      <c r="BK6" s="107"/>
      <c r="BL6" s="107"/>
      <c r="BM6" s="107"/>
      <c r="BN6" s="107"/>
      <c r="BO6" s="107"/>
      <c r="BP6" s="107"/>
    </row>
    <row r="7" spans="1:68" ht="16.5" customHeight="1" x14ac:dyDescent="0.3">
      <c r="A7" s="230" t="s">
        <v>0</v>
      </c>
      <c r="B7" s="137"/>
      <c r="C7" s="137"/>
      <c r="D7" s="229" t="s">
        <v>192</v>
      </c>
      <c r="E7" s="229" t="s">
        <v>197</v>
      </c>
      <c r="F7" s="136"/>
      <c r="G7" s="229" t="s">
        <v>45</v>
      </c>
      <c r="H7" s="210" t="s">
        <v>199</v>
      </c>
      <c r="I7" s="229" t="s">
        <v>128</v>
      </c>
      <c r="J7" s="229" t="s">
        <v>32</v>
      </c>
      <c r="K7" s="255" t="s">
        <v>4</v>
      </c>
      <c r="L7" s="229" t="s">
        <v>82</v>
      </c>
      <c r="M7" s="229" t="s">
        <v>87</v>
      </c>
      <c r="N7" s="229" t="s">
        <v>40</v>
      </c>
      <c r="O7" s="255" t="s">
        <v>4</v>
      </c>
      <c r="P7" s="229" t="s">
        <v>43</v>
      </c>
      <c r="Q7" s="231" t="s">
        <v>10</v>
      </c>
      <c r="R7" s="229" t="s">
        <v>155</v>
      </c>
      <c r="S7" s="229" t="s">
        <v>11</v>
      </c>
      <c r="T7" s="229" t="s">
        <v>7</v>
      </c>
      <c r="U7" s="229"/>
      <c r="V7" s="229"/>
      <c r="W7" s="229"/>
      <c r="X7" s="229"/>
      <c r="Y7" s="229"/>
      <c r="Z7" s="231" t="s">
        <v>131</v>
      </c>
      <c r="AA7" s="231" t="s">
        <v>41</v>
      </c>
      <c r="AB7" s="231" t="s">
        <v>4</v>
      </c>
      <c r="AC7" s="231" t="s">
        <v>42</v>
      </c>
      <c r="AD7" s="231" t="s">
        <v>4</v>
      </c>
      <c r="AE7" s="231" t="s">
        <v>44</v>
      </c>
      <c r="AF7" s="231" t="s">
        <v>28</v>
      </c>
      <c r="AG7" s="229" t="s">
        <v>33</v>
      </c>
      <c r="AH7" s="229" t="s">
        <v>34</v>
      </c>
      <c r="AI7" s="210" t="s">
        <v>35</v>
      </c>
      <c r="AJ7" s="210" t="s">
        <v>36</v>
      </c>
      <c r="AK7" s="210" t="s">
        <v>246</v>
      </c>
      <c r="AL7" s="210" t="s">
        <v>37</v>
      </c>
      <c r="AP7" s="107"/>
      <c r="AQ7" s="107"/>
      <c r="AR7" s="107"/>
      <c r="AS7" s="107"/>
      <c r="AT7" s="107"/>
      <c r="AU7" s="107"/>
      <c r="AV7" s="107"/>
      <c r="AW7" s="107"/>
      <c r="AX7" s="107"/>
      <c r="AY7" s="107"/>
      <c r="AZ7" s="107"/>
      <c r="BA7" s="107"/>
      <c r="BB7" s="107"/>
      <c r="BC7" s="107"/>
      <c r="BD7" s="107"/>
      <c r="BE7" s="107"/>
      <c r="BF7" s="107"/>
      <c r="BG7" s="107"/>
      <c r="BH7" s="107"/>
      <c r="BI7" s="107"/>
      <c r="BJ7" s="107"/>
      <c r="BK7" s="107"/>
      <c r="BL7" s="107"/>
      <c r="BM7" s="107"/>
      <c r="BN7" s="107"/>
      <c r="BO7" s="107"/>
      <c r="BP7" s="107"/>
    </row>
    <row r="8" spans="1:68" s="110" customFormat="1" ht="120" customHeight="1" x14ac:dyDescent="0.25">
      <c r="A8" s="230"/>
      <c r="B8" s="138" t="s">
        <v>189</v>
      </c>
      <c r="C8" s="138" t="s">
        <v>200</v>
      </c>
      <c r="D8" s="210"/>
      <c r="E8" s="229"/>
      <c r="F8" s="136" t="s">
        <v>243</v>
      </c>
      <c r="G8" s="229"/>
      <c r="H8" s="212"/>
      <c r="I8" s="229"/>
      <c r="J8" s="229"/>
      <c r="K8" s="255"/>
      <c r="L8" s="229"/>
      <c r="M8" s="229"/>
      <c r="N8" s="255"/>
      <c r="O8" s="255"/>
      <c r="P8" s="229"/>
      <c r="Q8" s="231"/>
      <c r="R8" s="229"/>
      <c r="S8" s="229"/>
      <c r="T8" s="126" t="s">
        <v>12</v>
      </c>
      <c r="U8" s="126" t="s">
        <v>16</v>
      </c>
      <c r="V8" s="126" t="s">
        <v>27</v>
      </c>
      <c r="W8" s="126" t="s">
        <v>17</v>
      </c>
      <c r="X8" s="126" t="s">
        <v>20</v>
      </c>
      <c r="Y8" s="126" t="s">
        <v>23</v>
      </c>
      <c r="Z8" s="231"/>
      <c r="AA8" s="231"/>
      <c r="AB8" s="231"/>
      <c r="AC8" s="231"/>
      <c r="AD8" s="231"/>
      <c r="AE8" s="231"/>
      <c r="AF8" s="231"/>
      <c r="AG8" s="210"/>
      <c r="AH8" s="229"/>
      <c r="AI8" s="212"/>
      <c r="AJ8" s="212"/>
      <c r="AK8" s="211"/>
      <c r="AL8" s="212"/>
      <c r="AM8"/>
      <c r="AN8"/>
      <c r="AO8"/>
      <c r="AP8" s="109"/>
      <c r="AQ8" s="109"/>
      <c r="AR8" s="109"/>
      <c r="AS8" s="109"/>
      <c r="AT8" s="109"/>
      <c r="AU8" s="109"/>
      <c r="AV8" s="109"/>
      <c r="AW8" s="109"/>
      <c r="AX8" s="109"/>
      <c r="AY8" s="109"/>
      <c r="AZ8" s="109"/>
      <c r="BA8" s="109"/>
      <c r="BB8" s="109"/>
      <c r="BC8" s="109"/>
      <c r="BD8" s="109"/>
      <c r="BE8" s="109"/>
      <c r="BF8" s="109"/>
      <c r="BG8" s="109"/>
      <c r="BH8" s="109"/>
      <c r="BI8" s="109"/>
      <c r="BJ8" s="109"/>
      <c r="BK8" s="109"/>
      <c r="BL8" s="109"/>
      <c r="BM8" s="109"/>
      <c r="BN8" s="109"/>
      <c r="BO8" s="109"/>
      <c r="BP8" s="109"/>
    </row>
    <row r="9" spans="1:68" s="123" customFormat="1" ht="150.94999999999999" customHeight="1" x14ac:dyDescent="0.25">
      <c r="A9" s="232">
        <v>1</v>
      </c>
      <c r="B9" s="235" t="s">
        <v>211</v>
      </c>
      <c r="C9" s="238" t="s">
        <v>216</v>
      </c>
      <c r="D9" s="154" t="s">
        <v>213</v>
      </c>
      <c r="E9" s="248" t="s">
        <v>215</v>
      </c>
      <c r="F9" s="250" t="s">
        <v>214</v>
      </c>
      <c r="G9" s="244" t="s">
        <v>209</v>
      </c>
      <c r="H9" s="244" t="s">
        <v>208</v>
      </c>
      <c r="I9" s="246">
        <v>1000</v>
      </c>
      <c r="J9" s="260" t="str">
        <f>IF(I9&lt;=0,"",IF(I9&lt;=2,"Muy Baja",IF(I9&lt;=24,"Baja",IF(I9&lt;=500,"Media",IF(I9&lt;=5000,"Alta","Muy Alta")))))</f>
        <v>Alta</v>
      </c>
      <c r="K9" s="256">
        <f>IF(J9="","",IF(J9="Muy Baja",0.2,IF(J9="Baja",0.4,IF(J9="Media",0.6,IF(J9="Alta",0.8,IF(J9="Muy Alta",1,))))))</f>
        <v>0.8</v>
      </c>
      <c r="L9" s="269" t="s">
        <v>141</v>
      </c>
      <c r="M9" s="256" t="str">
        <f>IF(NOT(ISERROR(MATCH(L9,'Tabla Impacto'!$B$221:$B$223,0))),'Tabla Impacto'!$F$223&amp;"Por favor no seleccionar los criterios de impacto(Afectación Económica o presupuestal y Pérdida Reputacional)",L9)</f>
        <v xml:space="preserve">     Entre 50 y 100 SMLMV </v>
      </c>
      <c r="N9" s="260" t="str">
        <f>IF(OR(M9='Tabla Impacto'!$C$11,M9='Tabla Impacto'!$D$11),"Leve",IF(OR(M9='Tabla Impacto'!$C$12,M9='Tabla Impacto'!$D$12),"Menor",IF(OR(M9='Tabla Impacto'!$C$13,M9='Tabla Impacto'!$D$13),"Moderado",IF(OR(M9='Tabla Impacto'!$C$14,M9='Tabla Impacto'!$D$14),"Mayor",IF(OR(M9='Tabla Impacto'!$C$15,M9='Tabla Impacto'!$D$15),"Catastrófico","")))))</f>
        <v>Moderado</v>
      </c>
      <c r="O9" s="256">
        <f>IF(N9="","",IF(N9="Leve",0.2,IF(N9="Menor",0.4,IF(N9="Moderado",0.6,IF(N9="Mayor",0.8,IF(N9="Catastrófico",1,))))))</f>
        <v>0.6</v>
      </c>
      <c r="P9" s="258" t="s">
        <v>76</v>
      </c>
      <c r="Q9" s="111">
        <v>1</v>
      </c>
      <c r="R9" s="112" t="s">
        <v>218</v>
      </c>
      <c r="S9" s="113" t="str">
        <f>IF(OR(T9="Preventivo",T9="Detectivo"),"Probabilidad",IF(T9="Correctivo","Impacto",""))</f>
        <v>Probabilidad</v>
      </c>
      <c r="T9" s="114" t="s">
        <v>14</v>
      </c>
      <c r="U9" s="114" t="s">
        <v>8</v>
      </c>
      <c r="V9" s="115" t="str">
        <f>IF(AND(T9="Preventivo",U9="Automático"),"50%",IF(AND(T9="Preventivo",U9="Manual"),"40%",IF(AND(T9="Detectivo",U9="Automático"),"40%",IF(AND(T9="Detectivo",U9="Manual"),"30%",IF(AND(T9="Correctivo",U9="Automático"),"35%",IF(AND(T9="Correctivo",U9="Manual"),"25%",""))))))</f>
        <v>30%</v>
      </c>
      <c r="W9" s="114" t="s">
        <v>18</v>
      </c>
      <c r="X9" s="114" t="s">
        <v>21</v>
      </c>
      <c r="Y9" s="114" t="s">
        <v>114</v>
      </c>
      <c r="Z9" s="116">
        <f>IFERROR(IF(S9="Probabilidad",(K9-(+K9*V9)),IF(S9="Impacto",K9,"")),"")</f>
        <v>0.56000000000000005</v>
      </c>
      <c r="AA9" s="117" t="str">
        <f>IFERROR(IF(Z9="","",IF(Z9&lt;=0.2,"Muy Baja",IF(Z9&lt;=0.4,"Baja",IF(Z9&lt;=0.6,"Media",IF(Z9&lt;=0.8,"Alta","Muy Alta"))))),"")</f>
        <v>Media</v>
      </c>
      <c r="AB9" s="115">
        <f>+Z9</f>
        <v>0.56000000000000005</v>
      </c>
      <c r="AC9" s="117" t="str">
        <f>IFERROR(IF(AD9="","",IF(AD9&lt;=0.2,"Leve",IF(AD9&lt;=0.4,"Menor",IF(AD9&lt;=0.6,"Moderado",IF(AD9&lt;=0.8,"Mayor","Catastrófico"))))),"")</f>
        <v>Moderado</v>
      </c>
      <c r="AD9" s="115">
        <f>IFERROR(IF(S9="Impacto",(O9-(+O9*V9)),IF(S9="Probabilidad",O9,"")),"")</f>
        <v>0.6</v>
      </c>
      <c r="AE9" s="118" t="str">
        <f>IFERROR(IF(OR(AND(AA9="Muy Baja",AC9="Leve"),AND(AA9="Muy Baja",AC9="Menor"),AND(AA9="Baja",AC9="Leve")),"Bajo",IF(OR(AND(AA9="Muy baja",AC9="Moderado"),AND(AA9="Baja",AC9="Menor"),AND(AA9="Baja",AC9="Moderado"),AND(AA9="Media",AC9="Leve"),AND(AA9="Media",AC9="Menor"),AND(AA9="Media",AC9="Moderado"),AND(AA9="Alta",AC9="Leve"),AND(AA9="Alta",AC9="Menor")),"Moderado",IF(OR(AND(AA9="Muy Baja",AC9="Mayor"),AND(AA9="Baja",AC9="Mayor"),AND(AA9="Media",AC9="Mayor"),AND(AA9="Alta",AC9="Moderado"),AND(AA9="Alta",AC9="Mayor"),AND(AA9="Muy Alta",AC9="Leve"),AND(AA9="Muy Alta",AC9="Menor"),AND(AA9="Muy Alta",AC9="Moderado"),AND(AA9="Muy Alta",AC9="Mayor")),"Alto",IF(OR(AND(AA9="Muy Baja",AC9="Catastrófico"),AND(AA9="Baja",AC9="Catastrófico"),AND(AA9="Media",AC9="Catastrófico"),AND(AA9="Alta",AC9="Catastrófico"),AND(AA9="Muy Alta",AC9="Catastrófico")),"Extremo","")))),"")</f>
        <v>Moderado</v>
      </c>
      <c r="AF9" s="147" t="s">
        <v>129</v>
      </c>
      <c r="AG9" s="149" t="s">
        <v>219</v>
      </c>
      <c r="AH9" s="148" t="s">
        <v>220</v>
      </c>
      <c r="AI9" s="121">
        <v>45717</v>
      </c>
      <c r="AJ9" s="161">
        <v>46021</v>
      </c>
      <c r="AK9" s="164" t="s">
        <v>250</v>
      </c>
      <c r="AL9" s="163" t="s">
        <v>248</v>
      </c>
      <c r="AM9"/>
      <c r="AN9"/>
      <c r="AO9"/>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row>
    <row r="10" spans="1:68" ht="177.75" customHeight="1" x14ac:dyDescent="0.3">
      <c r="A10" s="234"/>
      <c r="B10" s="237"/>
      <c r="C10" s="240"/>
      <c r="D10" s="153" t="s">
        <v>212</v>
      </c>
      <c r="E10" s="249"/>
      <c r="F10" s="251"/>
      <c r="G10" s="245"/>
      <c r="H10" s="245"/>
      <c r="I10" s="247"/>
      <c r="J10" s="261"/>
      <c r="K10" s="257"/>
      <c r="L10" s="271"/>
      <c r="M10" s="257"/>
      <c r="N10" s="261"/>
      <c r="O10" s="257"/>
      <c r="P10" s="259"/>
      <c r="Q10" s="111">
        <v>2</v>
      </c>
      <c r="R10" s="112" t="s">
        <v>217</v>
      </c>
      <c r="S10" s="113" t="str">
        <f>IF(OR(T10="Preventivo",T10="Detectivo"),"Probabilidad",IF(T10="Correctivo","Impacto",""))</f>
        <v>Probabilidad</v>
      </c>
      <c r="T10" s="114" t="s">
        <v>13</v>
      </c>
      <c r="U10" s="114" t="s">
        <v>9</v>
      </c>
      <c r="V10" s="115" t="str">
        <f>IF(AND(T10="Preventivo",U10="Automático"),"50%",IF(AND(T10="Preventivo",U10="Manual"),"40%",IF(AND(T10="Detectivo",U10="Automático"),"40%",IF(AND(T10="Detectivo",U10="Manual"),"30%",IF(AND(T10="Correctivo",U10="Automático"),"35%",IF(AND(T10="Correctivo",U10="Manual"),"25%",""))))))</f>
        <v>50%</v>
      </c>
      <c r="W10" s="114" t="s">
        <v>18</v>
      </c>
      <c r="X10" s="114" t="s">
        <v>21</v>
      </c>
      <c r="Y10" s="114" t="s">
        <v>114</v>
      </c>
      <c r="Z10" s="116">
        <f>IFERROR(IF(AND(S9="Probabilidad",S10="Probabilidad"),(AB9-(+AB9*V10)),IF(S10="Probabilidad",(K9-(+K9*V10)),IF(S10="Impacto",AB9,""))),"")</f>
        <v>0.28000000000000003</v>
      </c>
      <c r="AA10" s="117" t="str">
        <f t="shared" ref="AA10:AA12" si="0">IFERROR(IF(Z10="","",IF(Z10&lt;=0.2,"Muy Baja",IF(Z10&lt;=0.4,"Baja",IF(Z10&lt;=0.6,"Media",IF(Z10&lt;=0.8,"Alta","Muy Alta"))))),"")</f>
        <v>Baja</v>
      </c>
      <c r="AB10" s="115">
        <f t="shared" ref="AB10" si="1">+Z10</f>
        <v>0.28000000000000003</v>
      </c>
      <c r="AC10" s="117" t="str">
        <f t="shared" ref="AC10:AC12" si="2">IFERROR(IF(AD10="","",IF(AD10&lt;=0.2,"Leve",IF(AD10&lt;=0.4,"Menor",IF(AD10&lt;=0.6,"Moderado",IF(AD10&lt;=0.8,"Mayor","Catastrófico"))))),"")</f>
        <v>Moderado</v>
      </c>
      <c r="AD10" s="115">
        <f>IFERROR(IF(AND(S9="Impacto",S10="Impacto"),(AD9-(+AD9*V10)),IF(S10="Impacto",($O$9-(+$O$9*V10)),IF(S10="Probabilidad",AD9,""))),"")</f>
        <v>0.6</v>
      </c>
      <c r="AE10" s="118" t="str">
        <f t="shared" ref="AE10" si="3">IFERROR(IF(OR(AND(AA10="Muy Baja",AC10="Leve"),AND(AA10="Muy Baja",AC10="Menor"),AND(AA10="Baja",AC10="Leve")),"Bajo",IF(OR(AND(AA10="Muy baja",AC10="Moderado"),AND(AA10="Baja",AC10="Menor"),AND(AA10="Baja",AC10="Moderado"),AND(AA10="Media",AC10="Leve"),AND(AA10="Media",AC10="Menor"),AND(AA10="Media",AC10="Moderado"),AND(AA10="Alta",AC10="Leve"),AND(AA10="Alta",AC10="Menor")),"Moderado",IF(OR(AND(AA10="Muy Baja",AC10="Mayor"),AND(AA10="Baja",AC10="Mayor"),AND(AA10="Media",AC10="Mayor"),AND(AA10="Alta",AC10="Moderado"),AND(AA10="Alta",AC10="Mayor"),AND(AA10="Muy Alta",AC10="Leve"),AND(AA10="Muy Alta",AC10="Menor"),AND(AA10="Muy Alta",AC10="Moderado"),AND(AA10="Muy Alta",AC10="Mayor")),"Alto",IF(OR(AND(AA10="Muy Baja",AC10="Catastrófico"),AND(AA10="Baja",AC10="Catastrófico"),AND(AA10="Media",AC10="Catastrófico"),AND(AA10="Alta",AC10="Catastrófico"),AND(AA10="Muy Alta",AC10="Catastrófico")),"Extremo","")))),"")</f>
        <v>Moderado</v>
      </c>
      <c r="AF10" s="147" t="s">
        <v>129</v>
      </c>
      <c r="AG10" s="149" t="s">
        <v>245</v>
      </c>
      <c r="AH10" s="148" t="s">
        <v>220</v>
      </c>
      <c r="AI10" s="121">
        <v>45717</v>
      </c>
      <c r="AJ10" s="161">
        <v>46021</v>
      </c>
      <c r="AK10" s="162" t="s">
        <v>251</v>
      </c>
      <c r="AL10" s="163" t="s">
        <v>39</v>
      </c>
      <c r="AP10" s="107"/>
      <c r="AQ10" s="107"/>
      <c r="AR10" s="107"/>
      <c r="AS10" s="107"/>
      <c r="AT10" s="107"/>
      <c r="AU10" s="107"/>
      <c r="AV10" s="107"/>
      <c r="AW10" s="107"/>
      <c r="AX10" s="107"/>
      <c r="AY10" s="107"/>
      <c r="AZ10" s="107"/>
      <c r="BA10" s="107"/>
      <c r="BB10" s="107"/>
      <c r="BC10" s="107"/>
      <c r="BD10" s="107"/>
      <c r="BE10" s="107"/>
      <c r="BF10" s="107"/>
      <c r="BG10" s="107"/>
      <c r="BH10" s="107"/>
      <c r="BI10" s="107"/>
      <c r="BJ10" s="107"/>
      <c r="BK10" s="107"/>
      <c r="BL10" s="107"/>
      <c r="BM10" s="107"/>
      <c r="BN10" s="107"/>
      <c r="BO10" s="107"/>
      <c r="BP10" s="107"/>
    </row>
    <row r="11" spans="1:68" ht="146.25" customHeight="1" x14ac:dyDescent="0.3">
      <c r="A11" s="232">
        <v>2</v>
      </c>
      <c r="B11" s="235" t="s">
        <v>211</v>
      </c>
      <c r="C11" s="252" t="s">
        <v>224</v>
      </c>
      <c r="D11" s="254" t="s">
        <v>223</v>
      </c>
      <c r="E11" s="250" t="s">
        <v>221</v>
      </c>
      <c r="F11" s="250" t="s">
        <v>222</v>
      </c>
      <c r="G11" s="244" t="s">
        <v>210</v>
      </c>
      <c r="H11" s="244" t="s">
        <v>208</v>
      </c>
      <c r="I11" s="246">
        <v>501</v>
      </c>
      <c r="J11" s="260" t="str">
        <f>IF(I11&lt;=0,"",IF(I11&lt;=2,"Muy Baja",IF(I11&lt;=24,"Baja",IF(I11&lt;=500,"Media",IF(I11&lt;=5000,"Alta","Muy Alta")))))</f>
        <v>Alta</v>
      </c>
      <c r="K11" s="256">
        <f>IF(J11="","",IF(J11="Muy Baja",0.2,IF(J11="Baja",0.4,IF(J11="Media",0.6,IF(J11="Alta",0.8,IF(J11="Muy Alta",1,))))))</f>
        <v>0.8</v>
      </c>
      <c r="L11" s="269" t="s">
        <v>148</v>
      </c>
      <c r="M11" s="256" t="str">
        <f>IF(NOT(ISERROR(MATCH(L11,'Tabla Impacto'!$B$221:$B$223,0))),'Tabla Impacto'!$F$223&amp;"Por favor no seleccionar los criterios de impacto(Afectación Económica o presupuestal y Pérdida Reputacional)",L11)</f>
        <v xml:space="preserve">     El riesgo afecta la imagen de de la entidad con efecto publicitario sostenido a nivel de sector administrativo, nivel departamental o municipal</v>
      </c>
      <c r="N11" s="260" t="str">
        <f>IF(OR(M11='Tabla Impacto'!$C$11,M11='Tabla Impacto'!$D$11),"Leve",IF(OR(M11='Tabla Impacto'!$C$12,M11='Tabla Impacto'!$D$12),"Menor",IF(OR(M11='Tabla Impacto'!$C$13,M11='Tabla Impacto'!$D$13),"Moderado",IF(OR(M11='Tabla Impacto'!$C$14,M11='Tabla Impacto'!$D$14),"Mayor",IF(OR(M11='Tabla Impacto'!$C$15,M11='Tabla Impacto'!$D$15),"Catastrófico","")))))</f>
        <v>Mayor</v>
      </c>
      <c r="O11" s="256">
        <f>IF(N11="","",IF(N11="Leve",0.2,IF(N11="Menor",0.4,IF(N11="Moderado",0.6,IF(N11="Mayor",0.8,IF(N11="Catastrófico",1,))))))</f>
        <v>0.8</v>
      </c>
      <c r="P11" s="258" t="str">
        <f>IF(OR(AND(J11="Muy Baja",N11="Leve"),AND(J11="Muy Baja",N11="Menor"),AND(J11="Baja",N11="Leve")),"Bajo",IF(OR(AND(J11="Muy baja",N11="Moderado"),AND(J11="Baja",N11="Menor"),AND(J11="Baja",N11="Moderado"),AND(J11="Media",N11="Leve"),AND(J11="Media",N11="Menor"),AND(J11="Media",N11="Moderado"),AND(J11="Alta",N11="Leve"),AND(J11="Alta",N11="Menor")),"Moderado",IF(OR(AND(J11="Muy Baja",N11="Mayor"),AND(J11="Baja",N11="Mayor"),AND(J11="Media",N11="Mayor"),AND(J11="Alta",N11="Moderado"),AND(J11="Alta",N11="Mayor"),AND(J11="Muy Alta",N11="Leve"),AND(J11="Muy Alta",N11="Menor"),AND(J11="Muy Alta",N11="Moderado"),AND(J11="Muy Alta",N11="Mayor")),"Alto",IF(OR(AND(J11="Muy Baja",N11="Catastrófico"),AND(J11="Baja",N11="Catastrófico"),AND(J11="Media",N11="Catastrófico"),AND(J11="Alta",N11="Catastrófico"),AND(J11="Muy Alta",N11="Catastrófico")),"Extremo",""))))</f>
        <v>Alto</v>
      </c>
      <c r="Q11" s="111">
        <v>1</v>
      </c>
      <c r="R11" s="112" t="s">
        <v>225</v>
      </c>
      <c r="S11" s="113" t="str">
        <f>IF(OR(T11="Preventivo",T11="Detectivo"),"Probabilidad",IF(T11="Correctivo","Impacto",""))</f>
        <v>Probabilidad</v>
      </c>
      <c r="T11" s="114" t="s">
        <v>13</v>
      </c>
      <c r="U11" s="114" t="s">
        <v>8</v>
      </c>
      <c r="V11" s="115" t="str">
        <f>IF(AND(T11="Preventivo",U11="Automático"),"50%",IF(AND(T11="Preventivo",U11="Manual"),"40%",IF(AND(T11="Detectivo",U11="Automático"),"40%",IF(AND(T11="Detectivo",U11="Manual"),"30%",IF(AND(T11="Correctivo",U11="Automático"),"35%",IF(AND(T11="Correctivo",U11="Manual"),"25%",""))))))</f>
        <v>40%</v>
      </c>
      <c r="W11" s="114" t="s">
        <v>18</v>
      </c>
      <c r="X11" s="114" t="s">
        <v>21</v>
      </c>
      <c r="Y11" s="114" t="s">
        <v>114</v>
      </c>
      <c r="Z11" s="116">
        <f>IFERROR(IF(S11="Probabilidad",(K11-(+K11*V11)),IF(S11="Impacto",K11,"")),"")</f>
        <v>0.48</v>
      </c>
      <c r="AA11" s="117" t="str">
        <f>IFERROR(IF(Z11="","",IF(Z11&lt;=0.2,"Muy Baja",IF(Z11&lt;=0.4,"Baja",IF(Z11&lt;=0.6,"Media",IF(Z11&lt;=0.8,"Alta","Muy Alta"))))),"")</f>
        <v>Media</v>
      </c>
      <c r="AB11" s="115">
        <f>+Z11</f>
        <v>0.48</v>
      </c>
      <c r="AC11" s="117" t="str">
        <f>IFERROR(IF(AD11="","",IF(AD11&lt;=0.2,"Leve",IF(AD11&lt;=0.4,"Menor",IF(AD11&lt;=0.6,"Moderado",IF(AD11&lt;=0.8,"Mayor","Catastrófico"))))),"")</f>
        <v>Mayor</v>
      </c>
      <c r="AD11" s="115">
        <f>IFERROR(IF(S11="Impacto",(O11-(+O11*V11)),IF(S11="Probabilidad",O11,"")),"")</f>
        <v>0.8</v>
      </c>
      <c r="AE11" s="118" t="str">
        <f>IFERROR(IF(OR(AND(AA11="Muy Baja",AC11="Leve"),AND(AA11="Muy Baja",AC11="Menor"),AND(AA11="Baja",AC11="Leve")),"Bajo",IF(OR(AND(AA11="Muy baja",AC11="Moderado"),AND(AA11="Baja",AC11="Menor"),AND(AA11="Baja",AC11="Moderado"),AND(AA11="Media",AC11="Leve"),AND(AA11="Media",AC11="Menor"),AND(AA11="Media",AC11="Moderado"),AND(AA11="Alta",AC11="Leve"),AND(AA11="Alta",AC11="Menor")),"Moderado",IF(OR(AND(AA11="Muy Baja",AC11="Mayor"),AND(AA11="Baja",AC11="Mayor"),AND(AA11="Media",AC11="Mayor"),AND(AA11="Alta",AC11="Moderado"),AND(AA11="Alta",AC11="Mayor"),AND(AA11="Muy Alta",AC11="Leve"),AND(AA11="Muy Alta",AC11="Menor"),AND(AA11="Muy Alta",AC11="Moderado"),AND(AA11="Muy Alta",AC11="Mayor")),"Alto",IF(OR(AND(AA11="Muy Baja",AC11="Catastrófico"),AND(AA11="Baja",AC11="Catastrófico"),AND(AA11="Media",AC11="Catastrófico"),AND(AA11="Alta",AC11="Catastrófico"),AND(AA11="Muy Alta",AC11="Catastrófico")),"Extremo","")))),"")</f>
        <v>Alto</v>
      </c>
      <c r="AF11" s="114" t="s">
        <v>129</v>
      </c>
      <c r="AG11" s="159" t="s">
        <v>226</v>
      </c>
      <c r="AH11" s="119" t="s">
        <v>220</v>
      </c>
      <c r="AI11" s="121">
        <v>45689</v>
      </c>
      <c r="AJ11" s="161">
        <v>46021</v>
      </c>
      <c r="AK11" s="162" t="s">
        <v>249</v>
      </c>
      <c r="AL11" s="163" t="s">
        <v>39</v>
      </c>
      <c r="AP11" s="107"/>
      <c r="AQ11" s="107"/>
      <c r="AR11" s="107"/>
      <c r="AS11" s="107"/>
      <c r="AT11" s="107"/>
      <c r="AU11" s="107"/>
      <c r="AV11" s="107"/>
      <c r="AW11" s="107"/>
      <c r="AX11" s="107"/>
      <c r="AY11" s="107"/>
      <c r="AZ11" s="107"/>
      <c r="BA11" s="107"/>
      <c r="BB11" s="107"/>
      <c r="BC11" s="107"/>
      <c r="BD11" s="107"/>
      <c r="BE11" s="107"/>
      <c r="BF11" s="107"/>
      <c r="BG11" s="107"/>
      <c r="BH11" s="107"/>
      <c r="BI11" s="107"/>
      <c r="BJ11" s="107"/>
      <c r="BK11" s="107"/>
      <c r="BL11" s="107"/>
      <c r="BM11" s="107"/>
      <c r="BN11" s="107"/>
      <c r="BO11" s="107"/>
      <c r="BP11" s="107"/>
    </row>
    <row r="12" spans="1:68" ht="95.25" customHeight="1" x14ac:dyDescent="0.3">
      <c r="A12" s="234"/>
      <c r="B12" s="237"/>
      <c r="C12" s="253"/>
      <c r="D12" s="245"/>
      <c r="E12" s="251"/>
      <c r="F12" s="251"/>
      <c r="G12" s="245"/>
      <c r="H12" s="245"/>
      <c r="I12" s="247"/>
      <c r="J12" s="261"/>
      <c r="K12" s="257"/>
      <c r="L12" s="271"/>
      <c r="M12" s="257"/>
      <c r="N12" s="261"/>
      <c r="O12" s="257"/>
      <c r="P12" s="259"/>
      <c r="Q12" s="111">
        <v>2</v>
      </c>
      <c r="R12" s="112" t="s">
        <v>227</v>
      </c>
      <c r="S12" s="113" t="str">
        <f>IF(OR(T12="Preventivo",T12="Detectivo"),"Probabilidad",IF(T12="Correctivo","Impacto",""))</f>
        <v>Probabilidad</v>
      </c>
      <c r="T12" s="114" t="s">
        <v>13</v>
      </c>
      <c r="U12" s="114" t="s">
        <v>8</v>
      </c>
      <c r="V12" s="115" t="str">
        <f t="shared" ref="V12" si="4">IF(AND(T12="Preventivo",U12="Automático"),"50%",IF(AND(T12="Preventivo",U12="Manual"),"40%",IF(AND(T12="Detectivo",U12="Automático"),"40%",IF(AND(T12="Detectivo",U12="Manual"),"30%",IF(AND(T12="Correctivo",U12="Automático"),"35%",IF(AND(T12="Correctivo",U12="Manual"),"25%",""))))))</f>
        <v>40%</v>
      </c>
      <c r="W12" s="114" t="s">
        <v>18</v>
      </c>
      <c r="X12" s="114" t="s">
        <v>21</v>
      </c>
      <c r="Y12" s="114" t="s">
        <v>114</v>
      </c>
      <c r="Z12" s="116">
        <f>IFERROR(IF(AND(S11="Probabilidad",S12="Probabilidad"),(AB11-(+AB11*V12)),IF(S12="Probabilidad",(K11-(+K11*V12)),IF(S12="Impacto",AB11,""))),"")</f>
        <v>0.28799999999999998</v>
      </c>
      <c r="AA12" s="117" t="str">
        <f t="shared" si="0"/>
        <v>Baja</v>
      </c>
      <c r="AB12" s="115">
        <f t="shared" ref="AB12" si="5">+Z12</f>
        <v>0.28799999999999998</v>
      </c>
      <c r="AC12" s="117" t="str">
        <f t="shared" si="2"/>
        <v>Moderado</v>
      </c>
      <c r="AD12" s="115">
        <f>IFERROR(IF(AND(S11="Impacto",S12="Impacto"),(AD9-(+AD9*V12)),IF(S12="Impacto",($O$11-(+$O$11*V12)),IF(S12="Probabilidad",AD9,""))),"")</f>
        <v>0.6</v>
      </c>
      <c r="AE12" s="118" t="str">
        <f t="shared" ref="AE12" si="6">IFERROR(IF(OR(AND(AA12="Muy Baja",AC12="Leve"),AND(AA12="Muy Baja",AC12="Menor"),AND(AA12="Baja",AC12="Leve")),"Bajo",IF(OR(AND(AA12="Muy baja",AC12="Moderado"),AND(AA12="Baja",AC12="Menor"),AND(AA12="Baja",AC12="Moderado"),AND(AA12="Media",AC12="Leve"),AND(AA12="Media",AC12="Menor"),AND(AA12="Media",AC12="Moderado"),AND(AA12="Alta",AC12="Leve"),AND(AA12="Alta",AC12="Menor")),"Moderado",IF(OR(AND(AA12="Muy Baja",AC12="Mayor"),AND(AA12="Baja",AC12="Mayor"),AND(AA12="Media",AC12="Mayor"),AND(AA12="Alta",AC12="Moderado"),AND(AA12="Alta",AC12="Mayor"),AND(AA12="Muy Alta",AC12="Leve"),AND(AA12="Muy Alta",AC12="Menor"),AND(AA12="Muy Alta",AC12="Moderado"),AND(AA12="Muy Alta",AC12="Mayor")),"Alto",IF(OR(AND(AA12="Muy Baja",AC12="Catastrófico"),AND(AA12="Baja",AC12="Catastrófico"),AND(AA12="Media",AC12="Catastrófico"),AND(AA12="Alta",AC12="Catastrófico"),AND(AA12="Muy Alta",AC12="Catastrófico")),"Extremo","")))),"")</f>
        <v>Moderado</v>
      </c>
      <c r="AF12" s="147" t="s">
        <v>129</v>
      </c>
      <c r="AG12" s="160" t="s">
        <v>228</v>
      </c>
      <c r="AH12" s="148" t="s">
        <v>220</v>
      </c>
      <c r="AI12" s="121">
        <v>45703</v>
      </c>
      <c r="AJ12" s="161">
        <v>46021</v>
      </c>
      <c r="AK12" s="162" t="s">
        <v>247</v>
      </c>
      <c r="AL12" s="163" t="s">
        <v>38</v>
      </c>
      <c r="AP12" s="107"/>
      <c r="AQ12" s="107"/>
      <c r="AR12" s="107"/>
      <c r="AS12" s="107"/>
      <c r="AT12" s="107"/>
      <c r="AU12" s="107"/>
      <c r="AV12" s="107"/>
      <c r="AW12" s="107"/>
      <c r="AX12" s="107"/>
      <c r="AY12" s="107"/>
      <c r="AZ12" s="107"/>
      <c r="BA12" s="107"/>
      <c r="BB12" s="107"/>
      <c r="BC12" s="107"/>
      <c r="BD12" s="107"/>
      <c r="BE12" s="107"/>
      <c r="BF12" s="107"/>
      <c r="BG12" s="107"/>
      <c r="BH12" s="107"/>
      <c r="BI12" s="107"/>
      <c r="BJ12" s="107"/>
      <c r="BK12" s="107"/>
      <c r="BL12" s="107"/>
      <c r="BM12" s="107"/>
      <c r="BN12" s="107"/>
      <c r="BO12" s="107"/>
      <c r="BP12" s="107"/>
    </row>
    <row r="13" spans="1:68" ht="75.75" x14ac:dyDescent="0.3">
      <c r="A13" s="232">
        <v>3</v>
      </c>
      <c r="B13" s="235" t="s">
        <v>232</v>
      </c>
      <c r="C13" s="238" t="s">
        <v>233</v>
      </c>
      <c r="D13" s="241" t="s">
        <v>234</v>
      </c>
      <c r="E13" s="265" t="s">
        <v>235</v>
      </c>
      <c r="F13" s="265" t="s">
        <v>236</v>
      </c>
      <c r="G13" s="244" t="s">
        <v>237</v>
      </c>
      <c r="H13" s="244" t="s">
        <v>208</v>
      </c>
      <c r="I13" s="246">
        <v>300</v>
      </c>
      <c r="J13" s="260" t="str">
        <f>IF(I13&lt;=0,"",IF(I13&lt;=2,"Muy Baja",IF(I13&lt;=24,"Baja",IF(I13&lt;=500,"Media",IF(I13&lt;=5000,"Alta","Muy Alta")))))</f>
        <v>Media</v>
      </c>
      <c r="K13" s="256">
        <f>IF(J13="","",IF(J13="Muy Baja",0.2,IF(J13="Baja",0.4,IF(J13="Media",0.6,IF(J13="Alta",0.8,IF(J13="Muy Alta",1,))))))</f>
        <v>0.6</v>
      </c>
      <c r="L13" s="269" t="s">
        <v>141</v>
      </c>
      <c r="M13" s="256" t="str">
        <f>IF(NOT(ISERROR(MATCH(L13,'[1]Tabla Impacto'!$B$221:$B$223,0))),'[1]Tabla Impacto'!$F$223&amp;"Por favor no seleccionar los criterios de impacto(Afectación Económica o presupuestal y Pérdida Reputacional)",L13)</f>
        <v xml:space="preserve">     Entre 50 y 100 SMLMV </v>
      </c>
      <c r="N13" s="260" t="str">
        <f>IF(OR(M13='[1]Tabla Impacto'!$C$11,M13='[1]Tabla Impacto'!$D$11),"Leve",IF(OR(M13='[1]Tabla Impacto'!$C$12,M13='[1]Tabla Impacto'!$D$12),"Menor",IF(OR(M13='[1]Tabla Impacto'!$C$13,M13='[1]Tabla Impacto'!$D$13),"Moderado",IF(OR(M13='[1]Tabla Impacto'!$C$14,M13='[1]Tabla Impacto'!$D$14),"Mayor",IF(OR(M13='[1]Tabla Impacto'!$C$15,M13='[1]Tabla Impacto'!$D$15),"Catastrófico","")))))</f>
        <v>Moderado</v>
      </c>
      <c r="O13" s="256">
        <f>IF(N13="","",IF(N13="Leve",0.2,IF(N13="Menor",0.4,IF(N13="Moderado",0.6,IF(N13="Mayor",0.8,IF(N13="Catastrófico",1,))))))</f>
        <v>0.6</v>
      </c>
      <c r="P13" s="258" t="str">
        <f>IF(OR(AND(J13="Muy Baja",N13="Leve"),AND(J13="Muy Baja",N13="Menor"),AND(J13="Baja",N13="Leve")),"Bajo",IF(OR(AND(J13="Muy baja",N13="Moderado"),AND(J13="Baja",N13="Menor"),AND(J13="Baja",N13="Moderado"),AND(J13="Media",N13="Leve"),AND(J13="Media",N13="Menor"),AND(J13="Media",N13="Moderado"),AND(J13="Alta",N13="Leve"),AND(J13="Alta",N13="Menor")),"Moderado",IF(OR(AND(J13="Muy Baja",N13="Mayor"),AND(J13="Baja",N13="Mayor"),AND(J13="Media",N13="Mayor"),AND(J13="Alta",N13="Moderado"),AND(J13="Alta",N13="Mayor"),AND(J13="Muy Alta",N13="Leve"),AND(J13="Muy Alta",N13="Menor"),AND(J13="Muy Alta",N13="Moderado"),AND(J13="Muy Alta",N13="Mayor")),"Alto",IF(OR(AND(J13="Muy Baja",N13="Catastrófico"),AND(J13="Baja",N13="Catastrófico"),AND(J13="Media",N13="Catastrófico"),AND(J13="Alta",N13="Catastrófico"),AND(J13="Muy Alta",N13="Catastrófico")),"Extremo",""))))</f>
        <v>Moderado</v>
      </c>
      <c r="Q13" s="111">
        <v>1</v>
      </c>
      <c r="R13" s="150" t="s">
        <v>238</v>
      </c>
      <c r="S13" s="151" t="str">
        <f>IF(OR(T13="Preventivo",T13="Detectivo"),"Probabilidad",IF(T13="Correctivo","Impacto",""))</f>
        <v>Probabilidad</v>
      </c>
      <c r="T13" s="114" t="s">
        <v>13</v>
      </c>
      <c r="U13" s="114" t="s">
        <v>8</v>
      </c>
      <c r="V13" s="115" t="str">
        <f>IF(AND(T13="Preventivo",U13="Automático"),"50%",IF(AND(T13="Preventivo",U13="Manual"),"40%",IF(AND(T13="Detectivo",U13="Automático"),"40%",IF(AND(T13="Detectivo",U13="Manual"),"30%",IF(AND(T13="Correctivo",U13="Automático"),"35%",IF(AND(T13="Correctivo",U13="Manual"),"25%",""))))))</f>
        <v>40%</v>
      </c>
      <c r="W13" s="114" t="s">
        <v>18</v>
      </c>
      <c r="X13" s="114" t="s">
        <v>21</v>
      </c>
      <c r="Y13" s="114" t="s">
        <v>114</v>
      </c>
      <c r="Z13" s="116">
        <f>IFERROR(IF(S13="Probabilidad",(K13-(+K13*V13)),IF(S13="Impacto",K13,"")),"")</f>
        <v>0.36</v>
      </c>
      <c r="AA13" s="117" t="str">
        <f>IFERROR(IF(Z13="","",IF(Z13&lt;=0.2,"Muy Baja",IF(Z13&lt;=0.4,"Baja",IF(Z13&lt;=0.6,"Media",IF(Z13&lt;=0.8,"Alta","Muy Alta"))))),"")</f>
        <v>Baja</v>
      </c>
      <c r="AB13" s="115">
        <f>+Z13</f>
        <v>0.36</v>
      </c>
      <c r="AC13" s="117" t="str">
        <f>IFERROR(IF(AD13="","",IF(AD13&lt;=0.2,"Leve",IF(AD13&lt;=0.4,"Menor",IF(AD13&lt;=0.6,"Moderado",IF(AD13&lt;=0.8,"Mayor","Catastrófico"))))),"")</f>
        <v>Moderado</v>
      </c>
      <c r="AD13" s="115">
        <f>IFERROR(IF(S13="Impacto",(O13-(+O13*V13)),IF(S13="Probabilidad",O13,"")),"")</f>
        <v>0.6</v>
      </c>
      <c r="AE13" s="118" t="str">
        <f>IFERROR(IF(OR(AND(AA13="Muy Baja",AC13="Leve"),AND(AA13="Muy Baja",AC13="Menor"),AND(AA13="Baja",AC13="Leve")),"Bajo",IF(OR(AND(AA13="Muy baja",AC13="Moderado"),AND(AA13="Baja",AC13="Menor"),AND(AA13="Baja",AC13="Moderado"),AND(AA13="Media",AC13="Leve"),AND(AA13="Media",AC13="Menor"),AND(AA13="Media",AC13="Moderado"),AND(AA13="Alta",AC13="Leve"),AND(AA13="Alta",AC13="Menor")),"Moderado",IF(OR(AND(AA13="Muy Baja",AC13="Mayor"),AND(AA13="Baja",AC13="Mayor"),AND(AA13="Media",AC13="Mayor"),AND(AA13="Alta",AC13="Moderado"),AND(AA13="Alta",AC13="Mayor"),AND(AA13="Muy Alta",AC13="Leve"),AND(AA13="Muy Alta",AC13="Menor"),AND(AA13="Muy Alta",AC13="Moderado"),AND(AA13="Muy Alta",AC13="Mayor")),"Alto",IF(OR(AND(AA13="Muy Baja",AC13="Catastrófico"),AND(AA13="Baja",AC13="Catastrófico"),AND(AA13="Media",AC13="Catastrófico"),AND(AA13="Alta",AC13="Catastrófico"),AND(AA13="Muy Alta",AC13="Catastrófico")),"Extremo","")))),"")</f>
        <v>Moderado</v>
      </c>
      <c r="AF13" s="147" t="s">
        <v>129</v>
      </c>
      <c r="AG13" s="158" t="s">
        <v>239</v>
      </c>
      <c r="AH13" s="119" t="s">
        <v>220</v>
      </c>
      <c r="AI13" s="121">
        <v>45823</v>
      </c>
      <c r="AJ13" s="161">
        <v>46021</v>
      </c>
      <c r="AK13" s="162" t="s">
        <v>252</v>
      </c>
      <c r="AL13" s="162" t="s">
        <v>39</v>
      </c>
      <c r="AP13" s="107"/>
      <c r="AQ13" s="107"/>
      <c r="AR13" s="107"/>
      <c r="AS13" s="107"/>
      <c r="AT13" s="107"/>
      <c r="AU13" s="107"/>
      <c r="AV13" s="107"/>
      <c r="AW13" s="107"/>
      <c r="AX13" s="107"/>
      <c r="AY13" s="107"/>
      <c r="AZ13" s="107"/>
      <c r="BA13" s="107"/>
      <c r="BB13" s="107"/>
      <c r="BC13" s="107"/>
      <c r="BD13" s="107"/>
      <c r="BE13" s="107"/>
      <c r="BF13" s="107"/>
      <c r="BG13" s="107"/>
      <c r="BH13" s="107"/>
      <c r="BI13" s="107"/>
      <c r="BJ13" s="107"/>
      <c r="BK13" s="107"/>
      <c r="BL13" s="107"/>
      <c r="BM13" s="107"/>
      <c r="BN13" s="107"/>
      <c r="BO13" s="107"/>
      <c r="BP13" s="107"/>
    </row>
    <row r="14" spans="1:68" ht="80.25" customHeight="1" x14ac:dyDescent="0.3">
      <c r="A14" s="233"/>
      <c r="B14" s="236"/>
      <c r="C14" s="239"/>
      <c r="D14" s="242"/>
      <c r="E14" s="266"/>
      <c r="F14" s="266"/>
      <c r="G14" s="254"/>
      <c r="H14" s="254"/>
      <c r="I14" s="268"/>
      <c r="J14" s="262"/>
      <c r="K14" s="263"/>
      <c r="L14" s="270"/>
      <c r="M14" s="263"/>
      <c r="N14" s="262"/>
      <c r="O14" s="263"/>
      <c r="P14" s="264"/>
      <c r="Q14" s="111">
        <v>2</v>
      </c>
      <c r="R14" s="150" t="s">
        <v>240</v>
      </c>
      <c r="S14" s="151" t="str">
        <f t="shared" ref="S14:S15" si="7">IF(OR(T14="Preventivo",T14="Detectivo"),"Probabilidad",IF(T14="Correctivo","Impacto",""))</f>
        <v>Probabilidad</v>
      </c>
      <c r="T14" s="114" t="s">
        <v>13</v>
      </c>
      <c r="U14" s="114" t="s">
        <v>8</v>
      </c>
      <c r="V14" s="115" t="str">
        <f>IF(AND(T14="Preventivo",U14="Automático"),"50%",IF(AND(T14="Preventivo",U14="Manual"),"40%",IF(AND(T14="Detectivo",U14="Automático"),"40%",IF(AND(T14="Detectivo",U14="Manual"),"30%",IF(AND(T14="Correctivo",U14="Automático"),"35%",IF(AND(T14="Correctivo",U14="Manual"),"25%",""))))))</f>
        <v>40%</v>
      </c>
      <c r="W14" s="114" t="s">
        <v>18</v>
      </c>
      <c r="X14" s="114" t="s">
        <v>21</v>
      </c>
      <c r="Y14" s="114" t="s">
        <v>114</v>
      </c>
      <c r="Z14" s="116">
        <f>IFERROR(IF(AND(S13="Probabilidad",S14="Probabilidad"),(AB13-(+AB13*V14)),IF(S14="Probabilidad",(K13-(+K13*V14)),IF(S14="Impacto",AB13,""))),"")</f>
        <v>0.216</v>
      </c>
      <c r="AA14" s="117" t="str">
        <f t="shared" ref="AA14:AA15" si="8">IFERROR(IF(Z14="","",IF(Z14&lt;=0.2,"Muy Baja",IF(Z14&lt;=0.4,"Baja",IF(Z14&lt;=0.6,"Media",IF(Z14&lt;=0.8,"Alta","Muy Alta"))))),"")</f>
        <v>Baja</v>
      </c>
      <c r="AB14" s="115">
        <f t="shared" ref="AB14:AB15" si="9">+Z14</f>
        <v>0.216</v>
      </c>
      <c r="AC14" s="117" t="str">
        <f t="shared" ref="AC14:AC15" si="10">IFERROR(IF(AD14="","",IF(AD14&lt;=0.2,"Leve",IF(AD14&lt;=0.4,"Menor",IF(AD14&lt;=0.6,"Moderado",IF(AD14&lt;=0.8,"Mayor","Catastrófico"))))),"")</f>
        <v>Moderado</v>
      </c>
      <c r="AD14" s="115">
        <f>IFERROR(IF(AND(S13="Impacto",S14="Impacto"),(AD13-(+AD13*V14)),IF(S14="Impacto",($O$9-(+$O$9*V14)),IF(S14="Probabilidad",AD13,""))),"")</f>
        <v>0.6</v>
      </c>
      <c r="AE14" s="118" t="str">
        <f t="shared" ref="AE14:AE15" si="11">IFERROR(IF(OR(AND(AA14="Muy Baja",AC14="Leve"),AND(AA14="Muy Baja",AC14="Menor"),AND(AA14="Baja",AC14="Leve")),"Bajo",IF(OR(AND(AA14="Muy baja",AC14="Moderado"),AND(AA14="Baja",AC14="Menor"),AND(AA14="Baja",AC14="Moderado"),AND(AA14="Media",AC14="Leve"),AND(AA14="Media",AC14="Menor"),AND(AA14="Media",AC14="Moderado"),AND(AA14="Alta",AC14="Leve"),AND(AA14="Alta",AC14="Menor")),"Moderado",IF(OR(AND(AA14="Muy Baja",AC14="Mayor"),AND(AA14="Baja",AC14="Mayor"),AND(AA14="Media",AC14="Mayor"),AND(AA14="Alta",AC14="Moderado"),AND(AA14="Alta",AC14="Mayor"),AND(AA14="Muy Alta",AC14="Leve"),AND(AA14="Muy Alta",AC14="Menor"),AND(AA14="Muy Alta",AC14="Moderado"),AND(AA14="Muy Alta",AC14="Mayor")),"Alto",IF(OR(AND(AA14="Muy Baja",AC14="Catastrófico"),AND(AA14="Baja",AC14="Catastrófico"),AND(AA14="Media",AC14="Catastrófico"),AND(AA14="Alta",AC14="Catastrófico"),AND(AA14="Muy Alta",AC14="Catastrófico")),"Extremo","")))),"")</f>
        <v>Moderado</v>
      </c>
      <c r="AF14" s="147" t="s">
        <v>129</v>
      </c>
      <c r="AG14" s="158" t="s">
        <v>241</v>
      </c>
      <c r="AH14" s="119" t="s">
        <v>220</v>
      </c>
      <c r="AI14" s="121">
        <v>45853</v>
      </c>
      <c r="AJ14" s="161">
        <v>46021</v>
      </c>
      <c r="AK14" s="162" t="s">
        <v>252</v>
      </c>
      <c r="AL14" s="162" t="s">
        <v>39</v>
      </c>
      <c r="AP14" s="107"/>
      <c r="AQ14" s="107"/>
      <c r="AR14" s="107"/>
      <c r="AS14" s="107"/>
      <c r="AT14" s="107"/>
      <c r="AU14" s="107"/>
      <c r="AV14" s="107"/>
      <c r="AW14" s="107"/>
      <c r="AX14" s="107"/>
      <c r="AY14" s="107"/>
      <c r="AZ14" s="107"/>
      <c r="BA14" s="107"/>
      <c r="BB14" s="107"/>
      <c r="BC14" s="107"/>
      <c r="BD14" s="107"/>
      <c r="BE14" s="107"/>
      <c r="BF14" s="107"/>
      <c r="BG14" s="107"/>
      <c r="BH14" s="107"/>
      <c r="BI14" s="107"/>
      <c r="BJ14" s="107"/>
      <c r="BK14" s="107"/>
      <c r="BL14" s="107"/>
      <c r="BM14" s="107"/>
      <c r="BN14" s="107"/>
      <c r="BO14" s="107"/>
      <c r="BP14" s="107"/>
    </row>
    <row r="15" spans="1:68" ht="194.25" customHeight="1" x14ac:dyDescent="0.3">
      <c r="A15" s="234"/>
      <c r="B15" s="237"/>
      <c r="C15" s="240"/>
      <c r="D15" s="243"/>
      <c r="E15" s="267"/>
      <c r="F15" s="267"/>
      <c r="G15" s="245"/>
      <c r="H15" s="245"/>
      <c r="I15" s="247"/>
      <c r="J15" s="261"/>
      <c r="K15" s="257"/>
      <c r="L15" s="271"/>
      <c r="M15" s="257"/>
      <c r="N15" s="261"/>
      <c r="O15" s="257"/>
      <c r="P15" s="259"/>
      <c r="Q15" s="111">
        <v>3</v>
      </c>
      <c r="R15" s="152" t="s">
        <v>242</v>
      </c>
      <c r="S15" s="151" t="str">
        <f t="shared" si="7"/>
        <v>Probabilidad</v>
      </c>
      <c r="T15" s="114" t="s">
        <v>13</v>
      </c>
      <c r="U15" s="114" t="s">
        <v>8</v>
      </c>
      <c r="V15" s="115" t="str">
        <f t="shared" ref="V15" si="12">IF(AND(T15="Preventivo",U15="Automático"),"50%",IF(AND(T15="Preventivo",U15="Manual"),"40%",IF(AND(T15="Detectivo",U15="Automático"),"40%",IF(AND(T15="Detectivo",U15="Manual"),"30%",IF(AND(T15="Correctivo",U15="Automático"),"35%",IF(AND(T15="Correctivo",U15="Manual"),"25%",""))))))</f>
        <v>40%</v>
      </c>
      <c r="W15" s="114" t="s">
        <v>18</v>
      </c>
      <c r="X15" s="114" t="s">
        <v>21</v>
      </c>
      <c r="Y15" s="114" t="s">
        <v>114</v>
      </c>
      <c r="Z15" s="116">
        <f>IFERROR(IF(AND(S14="Probabilidad",S15="Probabilidad"),(AB14-(+AB14*V15)),IF(S15="Probabilidad",(K14-(+K14*V15)),IF(S15="Impacto",AB14,""))),"")</f>
        <v>0.12959999999999999</v>
      </c>
      <c r="AA15" s="117" t="str">
        <f t="shared" si="8"/>
        <v>Muy Baja</v>
      </c>
      <c r="AB15" s="115">
        <f t="shared" si="9"/>
        <v>0.12959999999999999</v>
      </c>
      <c r="AC15" s="117" t="str">
        <f t="shared" si="10"/>
        <v>Moderado</v>
      </c>
      <c r="AD15" s="115">
        <f>IFERROR(IF(AND(S14="Impacto",S15="Impacto"),(AD14-(+AD14*V15)),IF(S15="Impacto",($O$9-(+$O$9*V15)),IF(S15="Probabilidad",AD14,""))),"")</f>
        <v>0.6</v>
      </c>
      <c r="AE15" s="118" t="str">
        <f t="shared" si="11"/>
        <v>Moderado</v>
      </c>
      <c r="AF15" s="147" t="s">
        <v>129</v>
      </c>
      <c r="AG15" s="158" t="s">
        <v>244</v>
      </c>
      <c r="AH15" s="119" t="s">
        <v>220</v>
      </c>
      <c r="AI15" s="121">
        <v>45845</v>
      </c>
      <c r="AJ15" s="161">
        <v>46021</v>
      </c>
      <c r="AK15" s="162" t="s">
        <v>251</v>
      </c>
      <c r="AL15" s="163" t="s">
        <v>39</v>
      </c>
      <c r="AP15" s="107"/>
      <c r="AQ15" s="107"/>
      <c r="AR15" s="107"/>
      <c r="AS15" s="107"/>
      <c r="AT15" s="107"/>
      <c r="AU15" s="107"/>
      <c r="AV15" s="107"/>
      <c r="AW15" s="107"/>
      <c r="AX15" s="107"/>
      <c r="AY15" s="107"/>
      <c r="AZ15" s="107"/>
      <c r="BA15" s="107"/>
      <c r="BB15" s="107"/>
      <c r="BC15" s="107"/>
      <c r="BD15" s="107"/>
      <c r="BE15" s="107"/>
      <c r="BF15" s="107"/>
      <c r="BG15" s="107"/>
      <c r="BH15" s="107"/>
      <c r="BI15" s="107"/>
      <c r="BJ15" s="107"/>
      <c r="BK15" s="107"/>
      <c r="BL15" s="107"/>
      <c r="BM15" s="107"/>
      <c r="BN15" s="107"/>
      <c r="BO15" s="107"/>
      <c r="BP15" s="107"/>
    </row>
    <row r="16" spans="1:68" x14ac:dyDescent="0.3">
      <c r="A16" s="225"/>
      <c r="D16" s="226"/>
      <c r="E16" s="227"/>
      <c r="F16" s="135"/>
      <c r="G16" s="226"/>
      <c r="H16" s="119"/>
      <c r="I16" s="228"/>
      <c r="J16" s="223"/>
      <c r="K16" s="222"/>
      <c r="L16" s="221"/>
      <c r="M16" s="222"/>
      <c r="N16" s="223"/>
      <c r="O16" s="222"/>
      <c r="P16" s="224"/>
      <c r="Q16" s="111"/>
      <c r="R16" s="124"/>
      <c r="S16" s="113"/>
      <c r="T16" s="114"/>
      <c r="U16" s="114"/>
      <c r="V16" s="115"/>
      <c r="W16" s="114"/>
      <c r="X16" s="114"/>
      <c r="Y16" s="114"/>
      <c r="Z16" s="116"/>
      <c r="AA16" s="117"/>
      <c r="AB16" s="115"/>
      <c r="AC16" s="117"/>
      <c r="AD16" s="115"/>
      <c r="AE16" s="118"/>
      <c r="AF16" s="114"/>
      <c r="AG16" s="119"/>
      <c r="AH16" s="120"/>
      <c r="AI16" s="121"/>
      <c r="AJ16" s="121"/>
    </row>
    <row r="17" spans="1:36" x14ac:dyDescent="0.3">
      <c r="A17" s="225"/>
      <c r="D17" s="226"/>
      <c r="E17" s="227"/>
      <c r="F17" s="135"/>
      <c r="G17" s="226"/>
      <c r="H17" s="119"/>
      <c r="I17" s="228"/>
      <c r="J17" s="223"/>
      <c r="K17" s="222"/>
      <c r="L17" s="221"/>
      <c r="M17" s="222"/>
      <c r="N17" s="223"/>
      <c r="O17" s="222"/>
      <c r="P17" s="224"/>
      <c r="Q17" s="111"/>
      <c r="R17" s="112"/>
      <c r="S17" s="113"/>
      <c r="T17" s="114"/>
      <c r="U17" s="114"/>
      <c r="V17" s="115"/>
      <c r="W17" s="114"/>
      <c r="X17" s="114"/>
      <c r="Y17" s="114"/>
      <c r="Z17" s="116"/>
      <c r="AA17" s="117"/>
      <c r="AB17" s="115"/>
      <c r="AC17" s="117"/>
      <c r="AD17" s="115"/>
      <c r="AE17" s="118"/>
      <c r="AF17" s="114"/>
      <c r="AG17" s="119"/>
      <c r="AH17" s="120"/>
      <c r="AI17" s="121"/>
      <c r="AJ17" s="121"/>
    </row>
    <row r="18" spans="1:36" x14ac:dyDescent="0.3">
      <c r="A18" s="225"/>
      <c r="D18" s="226"/>
      <c r="E18" s="227"/>
      <c r="F18" s="135"/>
      <c r="G18" s="226"/>
      <c r="H18" s="119"/>
      <c r="I18" s="228"/>
      <c r="J18" s="223"/>
      <c r="K18" s="222"/>
      <c r="L18" s="221"/>
      <c r="M18" s="222"/>
      <c r="N18" s="223"/>
      <c r="O18" s="222"/>
      <c r="P18" s="224"/>
      <c r="Q18" s="111"/>
      <c r="R18" s="112"/>
      <c r="S18" s="113"/>
      <c r="T18" s="114"/>
      <c r="U18" s="114"/>
      <c r="V18" s="115"/>
      <c r="W18" s="114"/>
      <c r="X18" s="114"/>
      <c r="Y18" s="114"/>
      <c r="Z18" s="116"/>
      <c r="AA18" s="117"/>
      <c r="AB18" s="115"/>
      <c r="AC18" s="117"/>
      <c r="AD18" s="115"/>
      <c r="AE18" s="118"/>
      <c r="AF18" s="114"/>
      <c r="AG18" s="119"/>
      <c r="AH18" s="120"/>
      <c r="AI18" s="121"/>
      <c r="AJ18" s="121"/>
    </row>
    <row r="19" spans="1:36" x14ac:dyDescent="0.3">
      <c r="A19" s="225"/>
      <c r="D19" s="226"/>
      <c r="E19" s="227"/>
      <c r="F19" s="135"/>
      <c r="G19" s="226"/>
      <c r="H19" s="119"/>
      <c r="I19" s="228"/>
      <c r="J19" s="223"/>
      <c r="K19" s="222"/>
      <c r="L19" s="221"/>
      <c r="M19" s="222"/>
      <c r="N19" s="223"/>
      <c r="O19" s="222"/>
      <c r="P19" s="224"/>
      <c r="Q19" s="111"/>
      <c r="R19" s="112"/>
      <c r="S19" s="113"/>
      <c r="T19" s="114"/>
      <c r="U19" s="114"/>
      <c r="V19" s="115"/>
      <c r="W19" s="114"/>
      <c r="X19" s="114"/>
      <c r="Y19" s="114"/>
      <c r="Z19" s="116"/>
      <c r="AA19" s="117"/>
      <c r="AB19" s="115"/>
      <c r="AC19" s="117"/>
      <c r="AD19" s="115"/>
      <c r="AE19" s="118"/>
      <c r="AF19" s="114"/>
      <c r="AG19" s="119"/>
      <c r="AH19" s="120"/>
      <c r="AI19" s="121"/>
      <c r="AJ19" s="121"/>
    </row>
    <row r="20" spans="1:36" x14ac:dyDescent="0.3">
      <c r="A20" s="225"/>
      <c r="D20" s="226"/>
      <c r="E20" s="227"/>
      <c r="F20" s="135"/>
      <c r="G20" s="226"/>
      <c r="H20" s="119"/>
      <c r="I20" s="228"/>
      <c r="J20" s="223"/>
      <c r="K20" s="222"/>
      <c r="L20" s="221"/>
      <c r="M20" s="222"/>
      <c r="N20" s="223"/>
      <c r="O20" s="222"/>
      <c r="P20" s="224"/>
      <c r="Q20" s="111"/>
      <c r="R20" s="112"/>
      <c r="S20" s="113"/>
      <c r="T20" s="114"/>
      <c r="U20" s="114"/>
      <c r="V20" s="115"/>
      <c r="W20" s="114"/>
      <c r="X20" s="114"/>
      <c r="Y20" s="114"/>
      <c r="Z20" s="116"/>
      <c r="AA20" s="117"/>
      <c r="AB20" s="115"/>
      <c r="AC20" s="117"/>
      <c r="AD20" s="115"/>
      <c r="AE20" s="118"/>
      <c r="AF20" s="114"/>
      <c r="AG20" s="119"/>
      <c r="AH20" s="120"/>
      <c r="AI20" s="121"/>
      <c r="AJ20" s="121"/>
    </row>
    <row r="21" spans="1:36" x14ac:dyDescent="0.3">
      <c r="A21" s="225"/>
      <c r="D21" s="226"/>
      <c r="E21" s="227"/>
      <c r="F21" s="135"/>
      <c r="G21" s="226"/>
      <c r="H21" s="119"/>
      <c r="I21" s="228"/>
      <c r="J21" s="223"/>
      <c r="K21" s="222"/>
      <c r="L21" s="221"/>
      <c r="M21" s="222"/>
      <c r="N21" s="223"/>
      <c r="O21" s="222"/>
      <c r="P21" s="224"/>
      <c r="Q21" s="111"/>
      <c r="R21" s="112"/>
      <c r="S21" s="113"/>
      <c r="T21" s="114"/>
      <c r="U21" s="114"/>
      <c r="V21" s="115"/>
      <c r="W21" s="114"/>
      <c r="X21" s="114"/>
      <c r="Y21" s="114"/>
      <c r="Z21" s="116"/>
      <c r="AA21" s="117"/>
      <c r="AB21" s="115"/>
      <c r="AC21" s="117"/>
      <c r="AD21" s="115"/>
      <c r="AE21" s="118"/>
      <c r="AF21" s="114"/>
      <c r="AG21" s="119"/>
      <c r="AH21" s="120"/>
      <c r="AI21" s="121"/>
      <c r="AJ21" s="121"/>
    </row>
    <row r="22" spans="1:36" x14ac:dyDescent="0.3">
      <c r="A22" s="225"/>
      <c r="D22" s="226"/>
      <c r="E22" s="227"/>
      <c r="F22" s="135"/>
      <c r="G22" s="226"/>
      <c r="H22" s="119"/>
      <c r="I22" s="228"/>
      <c r="J22" s="223"/>
      <c r="K22" s="222"/>
      <c r="L22" s="221"/>
      <c r="M22" s="222"/>
      <c r="N22" s="223"/>
      <c r="O22" s="222"/>
      <c r="P22" s="224"/>
      <c r="Q22" s="111"/>
      <c r="R22" s="124"/>
      <c r="S22" s="113"/>
      <c r="T22" s="114"/>
      <c r="U22" s="114"/>
      <c r="V22" s="115"/>
      <c r="W22" s="114"/>
      <c r="X22" s="114"/>
      <c r="Y22" s="114"/>
      <c r="Z22" s="116"/>
      <c r="AA22" s="117"/>
      <c r="AB22" s="115"/>
      <c r="AC22" s="117"/>
      <c r="AD22" s="115"/>
      <c r="AE22" s="118"/>
      <c r="AF22" s="114"/>
      <c r="AG22" s="119"/>
      <c r="AH22" s="120"/>
      <c r="AI22" s="121"/>
      <c r="AJ22" s="121"/>
    </row>
    <row r="23" spans="1:36" x14ac:dyDescent="0.3">
      <c r="A23" s="225"/>
      <c r="D23" s="226"/>
      <c r="E23" s="227"/>
      <c r="F23" s="135"/>
      <c r="G23" s="226"/>
      <c r="H23" s="119"/>
      <c r="I23" s="228"/>
      <c r="J23" s="223"/>
      <c r="K23" s="222"/>
      <c r="L23" s="221"/>
      <c r="M23" s="222"/>
      <c r="N23" s="223"/>
      <c r="O23" s="222"/>
      <c r="P23" s="224"/>
      <c r="Q23" s="111"/>
      <c r="R23" s="112"/>
      <c r="S23" s="113"/>
      <c r="T23" s="114"/>
      <c r="U23" s="114"/>
      <c r="V23" s="115"/>
      <c r="W23" s="114"/>
      <c r="X23" s="114"/>
      <c r="Y23" s="114"/>
      <c r="Z23" s="116"/>
      <c r="AA23" s="117"/>
      <c r="AB23" s="115"/>
      <c r="AC23" s="117"/>
      <c r="AD23" s="115"/>
      <c r="AE23" s="118"/>
      <c r="AF23" s="114"/>
      <c r="AG23" s="119"/>
      <c r="AH23" s="120"/>
      <c r="AI23" s="121"/>
      <c r="AJ23" s="121"/>
    </row>
    <row r="24" spans="1:36" x14ac:dyDescent="0.3">
      <c r="A24" s="225"/>
      <c r="D24" s="226"/>
      <c r="E24" s="227"/>
      <c r="F24" s="135"/>
      <c r="G24" s="226"/>
      <c r="H24" s="119"/>
      <c r="I24" s="228"/>
      <c r="J24" s="223"/>
      <c r="K24" s="222"/>
      <c r="L24" s="221"/>
      <c r="M24" s="222"/>
      <c r="N24" s="223"/>
      <c r="O24" s="222"/>
      <c r="P24" s="224"/>
      <c r="Q24" s="111"/>
      <c r="R24" s="112"/>
      <c r="S24" s="113"/>
      <c r="T24" s="114"/>
      <c r="U24" s="114"/>
      <c r="V24" s="115"/>
      <c r="W24" s="114"/>
      <c r="X24" s="114"/>
      <c r="Y24" s="114"/>
      <c r="Z24" s="116"/>
      <c r="AA24" s="117"/>
      <c r="AB24" s="115"/>
      <c r="AC24" s="117"/>
      <c r="AD24" s="115"/>
      <c r="AE24" s="118"/>
      <c r="AF24" s="114"/>
      <c r="AG24" s="119"/>
      <c r="AH24" s="120"/>
      <c r="AI24" s="121"/>
      <c r="AJ24" s="121"/>
    </row>
    <row r="25" spans="1:36" x14ac:dyDescent="0.3">
      <c r="A25" s="225"/>
      <c r="D25" s="226"/>
      <c r="E25" s="227"/>
      <c r="F25" s="135"/>
      <c r="G25" s="226"/>
      <c r="H25" s="119"/>
      <c r="I25" s="228"/>
      <c r="J25" s="223"/>
      <c r="K25" s="222"/>
      <c r="L25" s="221"/>
      <c r="M25" s="222"/>
      <c r="N25" s="223"/>
      <c r="O25" s="222"/>
      <c r="P25" s="224"/>
      <c r="Q25" s="111"/>
      <c r="R25" s="112"/>
      <c r="S25" s="113"/>
      <c r="T25" s="114"/>
      <c r="U25" s="114"/>
      <c r="V25" s="115"/>
      <c r="W25" s="114"/>
      <c r="X25" s="114"/>
      <c r="Y25" s="114"/>
      <c r="Z25" s="116"/>
      <c r="AA25" s="117"/>
      <c r="AB25" s="115"/>
      <c r="AC25" s="117"/>
      <c r="AD25" s="115"/>
      <c r="AE25" s="118"/>
      <c r="AF25" s="114"/>
      <c r="AG25" s="119"/>
      <c r="AH25" s="120"/>
      <c r="AI25" s="121"/>
      <c r="AJ25" s="121"/>
    </row>
    <row r="26" spans="1:36" x14ac:dyDescent="0.3">
      <c r="A26" s="225"/>
      <c r="D26" s="226"/>
      <c r="E26" s="227"/>
      <c r="F26" s="135"/>
      <c r="G26" s="226"/>
      <c r="H26" s="119"/>
      <c r="I26" s="228"/>
      <c r="J26" s="223"/>
      <c r="K26" s="222"/>
      <c r="L26" s="221"/>
      <c r="M26" s="222"/>
      <c r="N26" s="223"/>
      <c r="O26" s="222"/>
      <c r="P26" s="224"/>
      <c r="Q26" s="111"/>
      <c r="R26" s="112"/>
      <c r="S26" s="113"/>
      <c r="T26" s="114"/>
      <c r="U26" s="114"/>
      <c r="V26" s="115"/>
      <c r="W26" s="114"/>
      <c r="X26" s="114"/>
      <c r="Y26" s="114"/>
      <c r="Z26" s="116"/>
      <c r="AA26" s="117"/>
      <c r="AB26" s="115"/>
      <c r="AC26" s="117"/>
      <c r="AD26" s="115"/>
      <c r="AE26" s="118"/>
      <c r="AF26" s="114"/>
      <c r="AG26" s="119"/>
      <c r="AH26" s="120"/>
      <c r="AI26" s="121"/>
      <c r="AJ26" s="121"/>
    </row>
    <row r="27" spans="1:36" x14ac:dyDescent="0.3">
      <c r="A27" s="225"/>
      <c r="D27" s="226"/>
      <c r="E27" s="227"/>
      <c r="F27" s="135"/>
      <c r="G27" s="226"/>
      <c r="H27" s="119"/>
      <c r="I27" s="228"/>
      <c r="J27" s="223"/>
      <c r="K27" s="222"/>
      <c r="L27" s="221"/>
      <c r="M27" s="222"/>
      <c r="N27" s="223"/>
      <c r="O27" s="222"/>
      <c r="P27" s="224"/>
      <c r="Q27" s="111"/>
      <c r="R27" s="112"/>
      <c r="S27" s="113"/>
      <c r="T27" s="114"/>
      <c r="U27" s="114"/>
      <c r="V27" s="115"/>
      <c r="W27" s="114"/>
      <c r="X27" s="114"/>
      <c r="Y27" s="114"/>
      <c r="Z27" s="116"/>
      <c r="AA27" s="117"/>
      <c r="AB27" s="115"/>
      <c r="AC27" s="117"/>
      <c r="AD27" s="115"/>
      <c r="AE27" s="118"/>
      <c r="AF27" s="114"/>
      <c r="AG27" s="119"/>
      <c r="AH27" s="120"/>
      <c r="AI27" s="121"/>
      <c r="AJ27" s="121"/>
    </row>
    <row r="28" spans="1:36" x14ac:dyDescent="0.3">
      <c r="A28" s="225"/>
      <c r="D28" s="226"/>
      <c r="E28" s="227"/>
      <c r="F28" s="135"/>
      <c r="G28" s="226"/>
      <c r="H28" s="119"/>
      <c r="I28" s="228"/>
      <c r="J28" s="223"/>
      <c r="K28" s="222"/>
      <c r="L28" s="221"/>
      <c r="M28" s="222"/>
      <c r="N28" s="223"/>
      <c r="O28" s="222"/>
      <c r="P28" s="224"/>
      <c r="Q28" s="111"/>
      <c r="R28" s="124"/>
      <c r="S28" s="113"/>
      <c r="T28" s="114"/>
      <c r="U28" s="114"/>
      <c r="V28" s="115"/>
      <c r="W28" s="114"/>
      <c r="X28" s="114"/>
      <c r="Y28" s="114"/>
      <c r="Z28" s="116"/>
      <c r="AA28" s="117"/>
      <c r="AB28" s="115"/>
      <c r="AC28" s="117"/>
      <c r="AD28" s="115"/>
      <c r="AE28" s="118"/>
      <c r="AF28" s="114"/>
      <c r="AG28" s="119"/>
      <c r="AH28" s="120"/>
      <c r="AI28" s="121"/>
      <c r="AJ28" s="121"/>
    </row>
    <row r="29" spans="1:36" x14ac:dyDescent="0.3">
      <c r="A29" s="225"/>
      <c r="D29" s="226"/>
      <c r="E29" s="227"/>
      <c r="F29" s="135"/>
      <c r="G29" s="226"/>
      <c r="H29" s="119"/>
      <c r="I29" s="228"/>
      <c r="J29" s="223"/>
      <c r="K29" s="222"/>
      <c r="L29" s="221"/>
      <c r="M29" s="222"/>
      <c r="N29" s="223"/>
      <c r="O29" s="222"/>
      <c r="P29" s="224"/>
      <c r="Q29" s="111"/>
      <c r="R29" s="112"/>
      <c r="S29" s="113"/>
      <c r="T29" s="114"/>
      <c r="U29" s="114"/>
      <c r="V29" s="115"/>
      <c r="W29" s="114"/>
      <c r="X29" s="114"/>
      <c r="Y29" s="114"/>
      <c r="Z29" s="116"/>
      <c r="AA29" s="117"/>
      <c r="AB29" s="115"/>
      <c r="AC29" s="117"/>
      <c r="AD29" s="115"/>
      <c r="AE29" s="118"/>
      <c r="AF29" s="114"/>
      <c r="AG29" s="119"/>
      <c r="AH29" s="120"/>
      <c r="AI29" s="121"/>
      <c r="AJ29" s="121"/>
    </row>
    <row r="30" spans="1:36" x14ac:dyDescent="0.3">
      <c r="A30" s="225"/>
      <c r="D30" s="226"/>
      <c r="E30" s="227"/>
      <c r="F30" s="135"/>
      <c r="G30" s="226"/>
      <c r="H30" s="119"/>
      <c r="I30" s="228"/>
      <c r="J30" s="223"/>
      <c r="K30" s="222"/>
      <c r="L30" s="221"/>
      <c r="M30" s="222"/>
      <c r="N30" s="223"/>
      <c r="O30" s="222"/>
      <c r="P30" s="224"/>
      <c r="Q30" s="111"/>
      <c r="R30" s="112"/>
      <c r="S30" s="113"/>
      <c r="T30" s="114"/>
      <c r="U30" s="114"/>
      <c r="V30" s="115"/>
      <c r="W30" s="114"/>
      <c r="X30" s="114"/>
      <c r="Y30" s="114"/>
      <c r="Z30" s="116"/>
      <c r="AA30" s="117"/>
      <c r="AB30" s="115"/>
      <c r="AC30" s="117"/>
      <c r="AD30" s="115"/>
      <c r="AE30" s="118"/>
      <c r="AF30" s="114"/>
      <c r="AG30" s="119"/>
      <c r="AH30" s="120"/>
      <c r="AI30" s="121"/>
      <c r="AJ30" s="121"/>
    </row>
    <row r="31" spans="1:36" x14ac:dyDescent="0.3">
      <c r="A31" s="225"/>
      <c r="D31" s="226"/>
      <c r="E31" s="227"/>
      <c r="F31" s="135"/>
      <c r="G31" s="226"/>
      <c r="H31" s="119"/>
      <c r="I31" s="228"/>
      <c r="J31" s="223"/>
      <c r="K31" s="222"/>
      <c r="L31" s="221"/>
      <c r="M31" s="222"/>
      <c r="N31" s="223"/>
      <c r="O31" s="222"/>
      <c r="P31" s="224"/>
      <c r="Q31" s="111"/>
      <c r="R31" s="112"/>
      <c r="S31" s="113"/>
      <c r="T31" s="114"/>
      <c r="U31" s="114"/>
      <c r="V31" s="115"/>
      <c r="W31" s="114"/>
      <c r="X31" s="114"/>
      <c r="Y31" s="114"/>
      <c r="Z31" s="116"/>
      <c r="AA31" s="117"/>
      <c r="AB31" s="115"/>
      <c r="AC31" s="117"/>
      <c r="AD31" s="115"/>
      <c r="AE31" s="118"/>
      <c r="AF31" s="114"/>
      <c r="AG31" s="119"/>
      <c r="AH31" s="120"/>
      <c r="AI31" s="121"/>
      <c r="AJ31" s="121"/>
    </row>
    <row r="32" spans="1:36" x14ac:dyDescent="0.3">
      <c r="A32" s="225"/>
      <c r="D32" s="226"/>
      <c r="E32" s="227"/>
      <c r="F32" s="135"/>
      <c r="G32" s="226"/>
      <c r="H32" s="119"/>
      <c r="I32" s="228"/>
      <c r="J32" s="223"/>
      <c r="K32" s="222"/>
      <c r="L32" s="221"/>
      <c r="M32" s="222"/>
      <c r="N32" s="223"/>
      <c r="O32" s="222"/>
      <c r="P32" s="224"/>
      <c r="Q32" s="111"/>
      <c r="R32" s="112"/>
      <c r="S32" s="113"/>
      <c r="T32" s="114"/>
      <c r="U32" s="114"/>
      <c r="V32" s="115"/>
      <c r="W32" s="114"/>
      <c r="X32" s="114"/>
      <c r="Y32" s="114"/>
      <c r="Z32" s="116"/>
      <c r="AA32" s="117"/>
      <c r="AB32" s="115"/>
      <c r="AC32" s="117"/>
      <c r="AD32" s="115"/>
      <c r="AE32" s="118"/>
      <c r="AF32" s="114"/>
      <c r="AG32" s="119"/>
      <c r="AH32" s="120"/>
      <c r="AI32" s="121"/>
      <c r="AJ32" s="121"/>
    </row>
    <row r="33" spans="1:41" x14ac:dyDescent="0.3">
      <c r="A33" s="225"/>
      <c r="D33" s="226"/>
      <c r="E33" s="227"/>
      <c r="F33" s="135"/>
      <c r="G33" s="226"/>
      <c r="H33" s="119"/>
      <c r="I33" s="228"/>
      <c r="J33" s="223"/>
      <c r="K33" s="222"/>
      <c r="L33" s="221"/>
      <c r="M33" s="222"/>
      <c r="N33" s="223"/>
      <c r="O33" s="222"/>
      <c r="P33" s="224"/>
      <c r="Q33" s="111"/>
      <c r="R33" s="112"/>
      <c r="S33" s="113"/>
      <c r="T33" s="114"/>
      <c r="U33" s="114"/>
      <c r="V33" s="115"/>
      <c r="W33" s="114"/>
      <c r="X33" s="114"/>
      <c r="Y33" s="114"/>
      <c r="Z33" s="116"/>
      <c r="AA33" s="117"/>
      <c r="AB33" s="115"/>
      <c r="AC33" s="117"/>
      <c r="AD33" s="115"/>
      <c r="AE33" s="118"/>
      <c r="AF33" s="114"/>
      <c r="AG33" s="119"/>
      <c r="AH33" s="120"/>
      <c r="AI33" s="121"/>
      <c r="AJ33" s="121"/>
    </row>
    <row r="34" spans="1:41" x14ac:dyDescent="0.3">
      <c r="A34" s="225"/>
      <c r="D34" s="226"/>
      <c r="E34" s="227"/>
      <c r="F34" s="135"/>
      <c r="G34" s="226"/>
      <c r="H34" s="119"/>
      <c r="I34" s="228"/>
      <c r="J34" s="223"/>
      <c r="K34" s="222"/>
      <c r="L34" s="221"/>
      <c r="M34" s="222"/>
      <c r="N34" s="223"/>
      <c r="O34" s="222"/>
      <c r="P34" s="224"/>
      <c r="Q34" s="111"/>
      <c r="R34" s="124"/>
      <c r="S34" s="113"/>
      <c r="T34" s="114"/>
      <c r="U34" s="114"/>
      <c r="V34" s="115"/>
      <c r="W34" s="114"/>
      <c r="X34" s="114"/>
      <c r="Y34" s="114"/>
      <c r="Z34" s="116"/>
      <c r="AA34" s="117"/>
      <c r="AB34" s="115"/>
      <c r="AC34" s="117"/>
      <c r="AD34" s="115"/>
      <c r="AE34" s="118"/>
      <c r="AF34" s="114"/>
      <c r="AG34" s="119"/>
      <c r="AH34" s="120"/>
      <c r="AI34" s="121"/>
      <c r="AJ34" s="121"/>
    </row>
    <row r="35" spans="1:41" x14ac:dyDescent="0.3">
      <c r="A35" s="225"/>
      <c r="D35" s="226"/>
      <c r="E35" s="227"/>
      <c r="F35" s="135"/>
      <c r="G35" s="226"/>
      <c r="H35" s="119"/>
      <c r="I35" s="228"/>
      <c r="J35" s="223"/>
      <c r="K35" s="222"/>
      <c r="L35" s="221"/>
      <c r="M35" s="222"/>
      <c r="N35" s="223"/>
      <c r="O35" s="222"/>
      <c r="P35" s="224"/>
      <c r="Q35" s="111"/>
      <c r="R35" s="112"/>
      <c r="S35" s="113"/>
      <c r="T35" s="114"/>
      <c r="U35" s="114"/>
      <c r="V35" s="115"/>
      <c r="W35" s="114"/>
      <c r="X35" s="114"/>
      <c r="Y35" s="114"/>
      <c r="Z35" s="116"/>
      <c r="AA35" s="117"/>
      <c r="AB35" s="115"/>
      <c r="AC35" s="117"/>
      <c r="AD35" s="115"/>
      <c r="AE35" s="118"/>
      <c r="AF35" s="114"/>
      <c r="AG35" s="119"/>
      <c r="AH35" s="120"/>
      <c r="AI35" s="121"/>
      <c r="AJ35" s="121"/>
    </row>
    <row r="36" spans="1:41" x14ac:dyDescent="0.3">
      <c r="A36" s="225"/>
      <c r="D36" s="226"/>
      <c r="E36" s="227"/>
      <c r="F36" s="135"/>
      <c r="G36" s="226"/>
      <c r="H36" s="119"/>
      <c r="I36" s="228"/>
      <c r="J36" s="223"/>
      <c r="K36" s="222"/>
      <c r="L36" s="221"/>
      <c r="M36" s="222"/>
      <c r="N36" s="223"/>
      <c r="O36" s="222"/>
      <c r="P36" s="224"/>
      <c r="Q36" s="111"/>
      <c r="R36" s="112"/>
      <c r="S36" s="113"/>
      <c r="T36" s="114"/>
      <c r="U36" s="114"/>
      <c r="V36" s="115"/>
      <c r="W36" s="114"/>
      <c r="X36" s="114"/>
      <c r="Y36" s="114"/>
      <c r="Z36" s="116"/>
      <c r="AA36" s="117"/>
      <c r="AB36" s="115"/>
      <c r="AC36" s="117"/>
      <c r="AD36" s="115"/>
      <c r="AE36" s="118"/>
      <c r="AF36" s="114"/>
      <c r="AG36" s="119"/>
      <c r="AH36" s="120"/>
      <c r="AI36" s="121"/>
      <c r="AJ36" s="121"/>
    </row>
    <row r="37" spans="1:41" x14ac:dyDescent="0.3">
      <c r="A37" s="225"/>
      <c r="D37" s="226"/>
      <c r="E37" s="227"/>
      <c r="F37" s="135"/>
      <c r="G37" s="226"/>
      <c r="H37" s="119"/>
      <c r="I37" s="228"/>
      <c r="J37" s="223"/>
      <c r="K37" s="222"/>
      <c r="L37" s="221"/>
      <c r="M37" s="222"/>
      <c r="N37" s="223"/>
      <c r="O37" s="222"/>
      <c r="P37" s="224"/>
      <c r="Q37" s="111"/>
      <c r="R37" s="112"/>
      <c r="S37" s="113"/>
      <c r="T37" s="114"/>
      <c r="U37" s="114"/>
      <c r="V37" s="115"/>
      <c r="W37" s="114"/>
      <c r="X37" s="114"/>
      <c r="Y37" s="114"/>
      <c r="Z37" s="116"/>
      <c r="AA37" s="117"/>
      <c r="AB37" s="115"/>
      <c r="AC37" s="117"/>
      <c r="AD37" s="115"/>
      <c r="AE37" s="118"/>
      <c r="AF37" s="114"/>
      <c r="AG37" s="119"/>
      <c r="AH37" s="120"/>
      <c r="AI37" s="121"/>
      <c r="AJ37" s="121"/>
    </row>
    <row r="38" spans="1:41" s="128" customFormat="1" x14ac:dyDescent="0.3">
      <c r="A38" s="127"/>
      <c r="B38" s="127"/>
      <c r="C38" s="127"/>
      <c r="D38" s="127"/>
      <c r="G38" s="129"/>
      <c r="H38" s="129"/>
      <c r="AM38"/>
      <c r="AN38"/>
      <c r="AO38"/>
    </row>
    <row r="39" spans="1:41" ht="30" customHeight="1" x14ac:dyDescent="0.3">
      <c r="D39" s="220"/>
      <c r="E39" s="220"/>
      <c r="F39" s="220"/>
      <c r="G39" s="220"/>
      <c r="H39" s="220"/>
      <c r="I39" s="220"/>
      <c r="J39" s="220"/>
      <c r="K39" s="220"/>
      <c r="L39" s="220"/>
      <c r="M39" s="220"/>
      <c r="N39" s="220"/>
      <c r="O39" s="220"/>
      <c r="P39" s="220"/>
      <c r="Q39" s="220"/>
      <c r="R39" s="220"/>
      <c r="S39" s="220"/>
      <c r="T39" s="220"/>
      <c r="U39" s="220"/>
      <c r="V39" s="220"/>
      <c r="W39" s="220"/>
      <c r="X39" s="220"/>
      <c r="Y39" s="220"/>
      <c r="Z39" s="220"/>
      <c r="AA39" s="220"/>
      <c r="AB39" s="220"/>
      <c r="AC39" s="220"/>
      <c r="AD39" s="220"/>
      <c r="AE39" s="220"/>
      <c r="AF39" s="220"/>
      <c r="AG39" s="220"/>
      <c r="AH39" s="220"/>
      <c r="AI39" s="220"/>
      <c r="AJ39" s="155"/>
    </row>
    <row r="40" spans="1:41" s="131" customFormat="1" x14ac:dyDescent="0.3">
      <c r="A40" s="130"/>
      <c r="B40" s="130"/>
      <c r="C40" s="130"/>
      <c r="D40" s="130"/>
      <c r="G40" s="132"/>
      <c r="H40" s="132"/>
      <c r="AM40"/>
      <c r="AN40"/>
      <c r="AO40"/>
    </row>
  </sheetData>
  <dataConsolidate/>
  <mergeCells count="135">
    <mergeCell ref="AJ7:AJ8"/>
    <mergeCell ref="N13:N15"/>
    <mergeCell ref="O13:O15"/>
    <mergeCell ref="P13:P15"/>
    <mergeCell ref="E13:E15"/>
    <mergeCell ref="F13:F15"/>
    <mergeCell ref="G13:G15"/>
    <mergeCell ref="H13:H15"/>
    <mergeCell ref="I13:I15"/>
    <mergeCell ref="J13:J15"/>
    <mergeCell ref="K13:K15"/>
    <mergeCell ref="L13:L15"/>
    <mergeCell ref="M13:M15"/>
    <mergeCell ref="J11:J12"/>
    <mergeCell ref="K11:K12"/>
    <mergeCell ref="L11:L12"/>
    <mergeCell ref="M11:M12"/>
    <mergeCell ref="N11:N12"/>
    <mergeCell ref="O11:O12"/>
    <mergeCell ref="P11:P12"/>
    <mergeCell ref="K9:K10"/>
    <mergeCell ref="L9:L10"/>
    <mergeCell ref="M9:M10"/>
    <mergeCell ref="N9:N10"/>
    <mergeCell ref="O9:O10"/>
    <mergeCell ref="P9:P10"/>
    <mergeCell ref="A6:I6"/>
    <mergeCell ref="J6:P6"/>
    <mergeCell ref="I11:I12"/>
    <mergeCell ref="J9:J10"/>
    <mergeCell ref="E11:E12"/>
    <mergeCell ref="F11:F12"/>
    <mergeCell ref="Q6:Y6"/>
    <mergeCell ref="Z6:AF6"/>
    <mergeCell ref="J7:J8"/>
    <mergeCell ref="AC7:AC8"/>
    <mergeCell ref="AA7:AA8"/>
    <mergeCell ref="AB7:AB8"/>
    <mergeCell ref="S7:S8"/>
    <mergeCell ref="T7:Y7"/>
    <mergeCell ref="K7:K8"/>
    <mergeCell ref="N7:N8"/>
    <mergeCell ref="O7:O8"/>
    <mergeCell ref="P7:P8"/>
    <mergeCell ref="L7:L8"/>
    <mergeCell ref="M7:M8"/>
    <mergeCell ref="A13:A15"/>
    <mergeCell ref="B13:B15"/>
    <mergeCell ref="C13:C15"/>
    <mergeCell ref="D13:D15"/>
    <mergeCell ref="G9:G10"/>
    <mergeCell ref="H9:H10"/>
    <mergeCell ref="I9:I10"/>
    <mergeCell ref="A9:A10"/>
    <mergeCell ref="B9:B10"/>
    <mergeCell ref="C9:C10"/>
    <mergeCell ref="E9:E10"/>
    <mergeCell ref="F9:F10"/>
    <mergeCell ref="A11:A12"/>
    <mergeCell ref="B11:B12"/>
    <mergeCell ref="C11:C12"/>
    <mergeCell ref="D11:D12"/>
    <mergeCell ref="G11:G12"/>
    <mergeCell ref="H11:H12"/>
    <mergeCell ref="AG7:AG8"/>
    <mergeCell ref="AI7:AI8"/>
    <mergeCell ref="AH7:AH8"/>
    <mergeCell ref="A7:A8"/>
    <mergeCell ref="G7:G8"/>
    <mergeCell ref="E7:E8"/>
    <mergeCell ref="D7:D8"/>
    <mergeCell ref="AF7:AF8"/>
    <mergeCell ref="Q7:Q8"/>
    <mergeCell ref="AE7:AE8"/>
    <mergeCell ref="AD7:AD8"/>
    <mergeCell ref="Z7:Z8"/>
    <mergeCell ref="R7:R8"/>
    <mergeCell ref="I7:I8"/>
    <mergeCell ref="A32:A37"/>
    <mergeCell ref="D32:D37"/>
    <mergeCell ref="E32:E37"/>
    <mergeCell ref="G32:G37"/>
    <mergeCell ref="I32:I37"/>
    <mergeCell ref="J32:J37"/>
    <mergeCell ref="K32:K37"/>
    <mergeCell ref="L32:L37"/>
    <mergeCell ref="M32:M37"/>
    <mergeCell ref="A26:A31"/>
    <mergeCell ref="D26:D31"/>
    <mergeCell ref="E26:E31"/>
    <mergeCell ref="G26:G31"/>
    <mergeCell ref="I26:I31"/>
    <mergeCell ref="J26:J31"/>
    <mergeCell ref="K26:K31"/>
    <mergeCell ref="L16:L19"/>
    <mergeCell ref="M16:M19"/>
    <mergeCell ref="A20:A25"/>
    <mergeCell ref="D20:D25"/>
    <mergeCell ref="E20:E25"/>
    <mergeCell ref="G20:G25"/>
    <mergeCell ref="I20:I25"/>
    <mergeCell ref="J20:J25"/>
    <mergeCell ref="K20:K25"/>
    <mergeCell ref="L20:L25"/>
    <mergeCell ref="M20:M25"/>
    <mergeCell ref="A16:A19"/>
    <mergeCell ref="D16:D19"/>
    <mergeCell ref="E16:E19"/>
    <mergeCell ref="G16:G19"/>
    <mergeCell ref="I16:I19"/>
    <mergeCell ref="J16:J19"/>
    <mergeCell ref="AK7:AK8"/>
    <mergeCell ref="AL7:AL8"/>
    <mergeCell ref="AG6:AL6"/>
    <mergeCell ref="A1:AI1"/>
    <mergeCell ref="A2:AI2"/>
    <mergeCell ref="A3:AI3"/>
    <mergeCell ref="A4:AI4"/>
    <mergeCell ref="H7:H8"/>
    <mergeCell ref="D39:AI39"/>
    <mergeCell ref="L26:L31"/>
    <mergeCell ref="M26:M31"/>
    <mergeCell ref="N26:N31"/>
    <mergeCell ref="O26:O31"/>
    <mergeCell ref="P26:P31"/>
    <mergeCell ref="N32:N37"/>
    <mergeCell ref="O32:O37"/>
    <mergeCell ref="P32:P37"/>
    <mergeCell ref="N16:N19"/>
    <mergeCell ref="O16:O19"/>
    <mergeCell ref="P16:P19"/>
    <mergeCell ref="N20:N25"/>
    <mergeCell ref="O20:O25"/>
    <mergeCell ref="P20:P25"/>
    <mergeCell ref="K16:K19"/>
  </mergeCells>
  <phoneticPr fontId="61" type="noConversion"/>
  <conditionalFormatting sqref="J11 AA16:AA19">
    <cfRule type="cellIs" dxfId="192" priority="646" operator="equal">
      <formula>"Muy Alta"</formula>
    </cfRule>
    <cfRule type="cellIs" dxfId="191" priority="647" operator="equal">
      <formula>"Alta"</formula>
    </cfRule>
    <cfRule type="cellIs" dxfId="190" priority="648" operator="equal">
      <formula>"Media"</formula>
    </cfRule>
    <cfRule type="cellIs" dxfId="189" priority="649" operator="equal">
      <formula>"Baja"</formula>
    </cfRule>
    <cfRule type="cellIs" dxfId="188" priority="650" operator="equal">
      <formula>"Muy Baja"</formula>
    </cfRule>
  </conditionalFormatting>
  <conditionalFormatting sqref="N11 AC16:AC19">
    <cfRule type="cellIs" dxfId="187" priority="641" operator="equal">
      <formula>"Catastrófico"</formula>
    </cfRule>
    <cfRule type="cellIs" dxfId="186" priority="642" operator="equal">
      <formula>"Mayor"</formula>
    </cfRule>
    <cfRule type="cellIs" dxfId="185" priority="643" operator="equal">
      <formula>"Moderado"</formula>
    </cfRule>
    <cfRule type="cellIs" dxfId="184" priority="644" operator="equal">
      <formula>"Menor"</formula>
    </cfRule>
    <cfRule type="cellIs" dxfId="183" priority="645" operator="equal">
      <formula>"Leve"</formula>
    </cfRule>
  </conditionalFormatting>
  <conditionalFormatting sqref="P9 AE16:AE19">
    <cfRule type="cellIs" dxfId="182" priority="637" operator="equal">
      <formula>"Extremo"</formula>
    </cfRule>
    <cfRule type="cellIs" dxfId="181" priority="638" operator="equal">
      <formula>"Alto"</formula>
    </cfRule>
    <cfRule type="cellIs" dxfId="180" priority="639" operator="equal">
      <formula>"Moderado"</formula>
    </cfRule>
    <cfRule type="cellIs" dxfId="179" priority="640" operator="equal">
      <formula>"Bajo"</formula>
    </cfRule>
  </conditionalFormatting>
  <conditionalFormatting sqref="AA9:AA10">
    <cfRule type="cellIs" dxfId="178" priority="632" operator="equal">
      <formula>"Muy Alta"</formula>
    </cfRule>
    <cfRule type="cellIs" dxfId="177" priority="633" operator="equal">
      <formula>"Alta"</formula>
    </cfRule>
    <cfRule type="cellIs" dxfId="176" priority="634" operator="equal">
      <formula>"Media"</formula>
    </cfRule>
    <cfRule type="cellIs" dxfId="175" priority="635" operator="equal">
      <formula>"Baja"</formula>
    </cfRule>
    <cfRule type="cellIs" dxfId="174" priority="636" operator="equal">
      <formula>"Muy Baja"</formula>
    </cfRule>
  </conditionalFormatting>
  <conditionalFormatting sqref="AC9:AC10">
    <cfRule type="cellIs" dxfId="173" priority="627" operator="equal">
      <formula>"Catastrófico"</formula>
    </cfRule>
    <cfRule type="cellIs" dxfId="172" priority="628" operator="equal">
      <formula>"Mayor"</formula>
    </cfRule>
    <cfRule type="cellIs" dxfId="171" priority="629" operator="equal">
      <formula>"Moderado"</formula>
    </cfRule>
    <cfRule type="cellIs" dxfId="170" priority="630" operator="equal">
      <formula>"Menor"</formula>
    </cfRule>
    <cfRule type="cellIs" dxfId="169" priority="631" operator="equal">
      <formula>"Leve"</formula>
    </cfRule>
  </conditionalFormatting>
  <conditionalFormatting sqref="AE9:AE10">
    <cfRule type="cellIs" dxfId="168" priority="623" operator="equal">
      <formula>"Extremo"</formula>
    </cfRule>
    <cfRule type="cellIs" dxfId="167" priority="624" operator="equal">
      <formula>"Alto"</formula>
    </cfRule>
    <cfRule type="cellIs" dxfId="166" priority="625" operator="equal">
      <formula>"Moderado"</formula>
    </cfRule>
    <cfRule type="cellIs" dxfId="165" priority="626" operator="equal">
      <formula>"Bajo"</formula>
    </cfRule>
  </conditionalFormatting>
  <conditionalFormatting sqref="P11">
    <cfRule type="cellIs" dxfId="164" priority="567" operator="equal">
      <formula>"Extremo"</formula>
    </cfRule>
    <cfRule type="cellIs" dxfId="163" priority="568" operator="equal">
      <formula>"Alto"</formula>
    </cfRule>
    <cfRule type="cellIs" dxfId="162" priority="569" operator="equal">
      <formula>"Moderado"</formula>
    </cfRule>
    <cfRule type="cellIs" dxfId="161" priority="570" operator="equal">
      <formula>"Bajo"</formula>
    </cfRule>
  </conditionalFormatting>
  <conditionalFormatting sqref="AA11:AA12">
    <cfRule type="cellIs" dxfId="160" priority="562" operator="equal">
      <formula>"Muy Alta"</formula>
    </cfRule>
    <cfRule type="cellIs" dxfId="159" priority="563" operator="equal">
      <formula>"Alta"</formula>
    </cfRule>
    <cfRule type="cellIs" dxfId="158" priority="564" operator="equal">
      <formula>"Media"</formula>
    </cfRule>
    <cfRule type="cellIs" dxfId="157" priority="565" operator="equal">
      <formula>"Baja"</formula>
    </cfRule>
    <cfRule type="cellIs" dxfId="156" priority="566" operator="equal">
      <formula>"Muy Baja"</formula>
    </cfRule>
  </conditionalFormatting>
  <conditionalFormatting sqref="AC11:AC12">
    <cfRule type="cellIs" dxfId="155" priority="557" operator="equal">
      <formula>"Catastrófico"</formula>
    </cfRule>
    <cfRule type="cellIs" dxfId="154" priority="558" operator="equal">
      <formula>"Mayor"</formula>
    </cfRule>
    <cfRule type="cellIs" dxfId="153" priority="559" operator="equal">
      <formula>"Moderado"</formula>
    </cfRule>
    <cfRule type="cellIs" dxfId="152" priority="560" operator="equal">
      <formula>"Menor"</formula>
    </cfRule>
    <cfRule type="cellIs" dxfId="151" priority="561" operator="equal">
      <formula>"Leve"</formula>
    </cfRule>
  </conditionalFormatting>
  <conditionalFormatting sqref="AE11:AE12">
    <cfRule type="cellIs" dxfId="150" priority="553" operator="equal">
      <formula>"Extremo"</formula>
    </cfRule>
    <cfRule type="cellIs" dxfId="149" priority="554" operator="equal">
      <formula>"Alto"</formula>
    </cfRule>
    <cfRule type="cellIs" dxfId="148" priority="555" operator="equal">
      <formula>"Moderado"</formula>
    </cfRule>
    <cfRule type="cellIs" dxfId="147" priority="556" operator="equal">
      <formula>"Bajo"</formula>
    </cfRule>
  </conditionalFormatting>
  <conditionalFormatting sqref="M11 M16:M37">
    <cfRule type="containsText" dxfId="146" priority="328" operator="containsText" text="❌">
      <formula>NOT(ISERROR(SEARCH("❌",M11)))</formula>
    </cfRule>
  </conditionalFormatting>
  <conditionalFormatting sqref="N20 N26 N32">
    <cfRule type="cellIs" dxfId="145" priority="318" operator="equal">
      <formula>"Catastrófico"</formula>
    </cfRule>
    <cfRule type="cellIs" dxfId="144" priority="319" operator="equal">
      <formula>"Mayor"</formula>
    </cfRule>
    <cfRule type="cellIs" dxfId="143" priority="320" operator="equal">
      <formula>"Moderado"</formula>
    </cfRule>
    <cfRule type="cellIs" dxfId="142" priority="321" operator="equal">
      <formula>"Menor"</formula>
    </cfRule>
    <cfRule type="cellIs" dxfId="141" priority="322" operator="equal">
      <formula>"Leve"</formula>
    </cfRule>
  </conditionalFormatting>
  <conditionalFormatting sqref="J26">
    <cfRule type="cellIs" dxfId="140" priority="139" operator="equal">
      <formula>"Muy Alta"</formula>
    </cfRule>
    <cfRule type="cellIs" dxfId="139" priority="140" operator="equal">
      <formula>"Alta"</formula>
    </cfRule>
    <cfRule type="cellIs" dxfId="138" priority="141" operator="equal">
      <formula>"Media"</formula>
    </cfRule>
    <cfRule type="cellIs" dxfId="137" priority="142" operator="equal">
      <formula>"Baja"</formula>
    </cfRule>
    <cfRule type="cellIs" dxfId="136" priority="143" operator="equal">
      <formula>"Muy Baja"</formula>
    </cfRule>
  </conditionalFormatting>
  <conditionalFormatting sqref="J20">
    <cfRule type="cellIs" dxfId="135" priority="162" operator="equal">
      <formula>"Muy Alta"</formula>
    </cfRule>
    <cfRule type="cellIs" dxfId="134" priority="163" operator="equal">
      <formula>"Alta"</formula>
    </cfRule>
    <cfRule type="cellIs" dxfId="133" priority="164" operator="equal">
      <formula>"Media"</formula>
    </cfRule>
    <cfRule type="cellIs" dxfId="132" priority="165" operator="equal">
      <formula>"Baja"</formula>
    </cfRule>
    <cfRule type="cellIs" dxfId="131" priority="166" operator="equal">
      <formula>"Muy Baja"</formula>
    </cfRule>
  </conditionalFormatting>
  <conditionalFormatting sqref="P20">
    <cfRule type="cellIs" dxfId="130" priority="158" operator="equal">
      <formula>"Extremo"</formula>
    </cfRule>
    <cfRule type="cellIs" dxfId="129" priority="159" operator="equal">
      <formula>"Alto"</formula>
    </cfRule>
    <cfRule type="cellIs" dxfId="128" priority="160" operator="equal">
      <formula>"Moderado"</formula>
    </cfRule>
    <cfRule type="cellIs" dxfId="127" priority="161" operator="equal">
      <formula>"Bajo"</formula>
    </cfRule>
  </conditionalFormatting>
  <conditionalFormatting sqref="AA20:AA25">
    <cfRule type="cellIs" dxfId="126" priority="153" operator="equal">
      <formula>"Muy Alta"</formula>
    </cfRule>
    <cfRule type="cellIs" dxfId="125" priority="154" operator="equal">
      <formula>"Alta"</formula>
    </cfRule>
    <cfRule type="cellIs" dxfId="124" priority="155" operator="equal">
      <formula>"Media"</formula>
    </cfRule>
    <cfRule type="cellIs" dxfId="123" priority="156" operator="equal">
      <formula>"Baja"</formula>
    </cfRule>
    <cfRule type="cellIs" dxfId="122" priority="157" operator="equal">
      <formula>"Muy Baja"</formula>
    </cfRule>
  </conditionalFormatting>
  <conditionalFormatting sqref="AC20:AC25">
    <cfRule type="cellIs" dxfId="121" priority="148" operator="equal">
      <formula>"Catastrófico"</formula>
    </cfRule>
    <cfRule type="cellIs" dxfId="120" priority="149" operator="equal">
      <formula>"Mayor"</formula>
    </cfRule>
    <cfRule type="cellIs" dxfId="119" priority="150" operator="equal">
      <formula>"Moderado"</formula>
    </cfRule>
    <cfRule type="cellIs" dxfId="118" priority="151" operator="equal">
      <formula>"Menor"</formula>
    </cfRule>
    <cfRule type="cellIs" dxfId="117" priority="152" operator="equal">
      <formula>"Leve"</formula>
    </cfRule>
  </conditionalFormatting>
  <conditionalFormatting sqref="AE20:AE25">
    <cfRule type="cellIs" dxfId="116" priority="144" operator="equal">
      <formula>"Extremo"</formula>
    </cfRule>
    <cfRule type="cellIs" dxfId="115" priority="145" operator="equal">
      <formula>"Alto"</formula>
    </cfRule>
    <cfRule type="cellIs" dxfId="114" priority="146" operator="equal">
      <formula>"Moderado"</formula>
    </cfRule>
    <cfRule type="cellIs" dxfId="113" priority="147" operator="equal">
      <formula>"Bajo"</formula>
    </cfRule>
  </conditionalFormatting>
  <conditionalFormatting sqref="P26">
    <cfRule type="cellIs" dxfId="112" priority="135" operator="equal">
      <formula>"Extremo"</formula>
    </cfRule>
    <cfRule type="cellIs" dxfId="111" priority="136" operator="equal">
      <formula>"Alto"</formula>
    </cfRule>
    <cfRule type="cellIs" dxfId="110" priority="137" operator="equal">
      <formula>"Moderado"</formula>
    </cfRule>
    <cfRule type="cellIs" dxfId="109" priority="138" operator="equal">
      <formula>"Bajo"</formula>
    </cfRule>
  </conditionalFormatting>
  <conditionalFormatting sqref="AA26:AA31">
    <cfRule type="cellIs" dxfId="108" priority="130" operator="equal">
      <formula>"Muy Alta"</formula>
    </cfRule>
    <cfRule type="cellIs" dxfId="107" priority="131" operator="equal">
      <formula>"Alta"</formula>
    </cfRule>
    <cfRule type="cellIs" dxfId="106" priority="132" operator="equal">
      <formula>"Media"</formula>
    </cfRule>
    <cfRule type="cellIs" dxfId="105" priority="133" operator="equal">
      <formula>"Baja"</formula>
    </cfRule>
    <cfRule type="cellIs" dxfId="104" priority="134" operator="equal">
      <formula>"Muy Baja"</formula>
    </cfRule>
  </conditionalFormatting>
  <conditionalFormatting sqref="AC26:AC31">
    <cfRule type="cellIs" dxfId="103" priority="125" operator="equal">
      <formula>"Catastrófico"</formula>
    </cfRule>
    <cfRule type="cellIs" dxfId="102" priority="126" operator="equal">
      <formula>"Mayor"</formula>
    </cfRule>
    <cfRule type="cellIs" dxfId="101" priority="127" operator="equal">
      <formula>"Moderado"</formula>
    </cfRule>
    <cfRule type="cellIs" dxfId="100" priority="128" operator="equal">
      <formula>"Menor"</formula>
    </cfRule>
    <cfRule type="cellIs" dxfId="99" priority="129" operator="equal">
      <formula>"Leve"</formula>
    </cfRule>
  </conditionalFormatting>
  <conditionalFormatting sqref="AE26:AE31">
    <cfRule type="cellIs" dxfId="98" priority="121" operator="equal">
      <formula>"Extremo"</formula>
    </cfRule>
    <cfRule type="cellIs" dxfId="97" priority="122" operator="equal">
      <formula>"Alto"</formula>
    </cfRule>
    <cfRule type="cellIs" dxfId="96" priority="123" operator="equal">
      <formula>"Moderado"</formula>
    </cfRule>
    <cfRule type="cellIs" dxfId="95" priority="124" operator="equal">
      <formula>"Bajo"</formula>
    </cfRule>
  </conditionalFormatting>
  <conditionalFormatting sqref="J32">
    <cfRule type="cellIs" dxfId="94" priority="116" operator="equal">
      <formula>"Muy Alta"</formula>
    </cfRule>
    <cfRule type="cellIs" dxfId="93" priority="117" operator="equal">
      <formula>"Alta"</formula>
    </cfRule>
    <cfRule type="cellIs" dxfId="92" priority="118" operator="equal">
      <formula>"Media"</formula>
    </cfRule>
    <cfRule type="cellIs" dxfId="91" priority="119" operator="equal">
      <formula>"Baja"</formula>
    </cfRule>
    <cfRule type="cellIs" dxfId="90" priority="120" operator="equal">
      <formula>"Muy Baja"</formula>
    </cfRule>
  </conditionalFormatting>
  <conditionalFormatting sqref="P32">
    <cfRule type="cellIs" dxfId="89" priority="112" operator="equal">
      <formula>"Extremo"</formula>
    </cfRule>
    <cfRule type="cellIs" dxfId="88" priority="113" operator="equal">
      <formula>"Alto"</formula>
    </cfRule>
    <cfRule type="cellIs" dxfId="87" priority="114" operator="equal">
      <formula>"Moderado"</formula>
    </cfRule>
    <cfRule type="cellIs" dxfId="86" priority="115" operator="equal">
      <formula>"Bajo"</formula>
    </cfRule>
  </conditionalFormatting>
  <conditionalFormatting sqref="AA32:AA37">
    <cfRule type="cellIs" dxfId="85" priority="107" operator="equal">
      <formula>"Muy Alta"</formula>
    </cfRule>
    <cfRule type="cellIs" dxfId="84" priority="108" operator="equal">
      <formula>"Alta"</formula>
    </cfRule>
    <cfRule type="cellIs" dxfId="83" priority="109" operator="equal">
      <formula>"Media"</formula>
    </cfRule>
    <cfRule type="cellIs" dxfId="82" priority="110" operator="equal">
      <formula>"Baja"</formula>
    </cfRule>
    <cfRule type="cellIs" dxfId="81" priority="111" operator="equal">
      <formula>"Muy Baja"</formula>
    </cfRule>
  </conditionalFormatting>
  <conditionalFormatting sqref="AC32:AC37">
    <cfRule type="cellIs" dxfId="80" priority="102" operator="equal">
      <formula>"Catastrófico"</formula>
    </cfRule>
    <cfRule type="cellIs" dxfId="79" priority="103" operator="equal">
      <formula>"Mayor"</formula>
    </cfRule>
    <cfRule type="cellIs" dxfId="78" priority="104" operator="equal">
      <formula>"Moderado"</formula>
    </cfRule>
    <cfRule type="cellIs" dxfId="77" priority="105" operator="equal">
      <formula>"Menor"</formula>
    </cfRule>
    <cfRule type="cellIs" dxfId="76" priority="106" operator="equal">
      <formula>"Leve"</formula>
    </cfRule>
  </conditionalFormatting>
  <conditionalFormatting sqref="AE32:AE37">
    <cfRule type="cellIs" dxfId="75" priority="98" operator="equal">
      <formula>"Extremo"</formula>
    </cfRule>
    <cfRule type="cellIs" dxfId="74" priority="99" operator="equal">
      <formula>"Alto"</formula>
    </cfRule>
    <cfRule type="cellIs" dxfId="73" priority="100" operator="equal">
      <formula>"Moderado"</formula>
    </cfRule>
    <cfRule type="cellIs" dxfId="72" priority="101" operator="equal">
      <formula>"Bajo"</formula>
    </cfRule>
  </conditionalFormatting>
  <conditionalFormatting sqref="J9">
    <cfRule type="cellIs" dxfId="71" priority="92" operator="equal">
      <formula>"Muy Alta"</formula>
    </cfRule>
    <cfRule type="cellIs" dxfId="70" priority="93" operator="equal">
      <formula>"Alta"</formula>
    </cfRule>
    <cfRule type="cellIs" dxfId="69" priority="94" operator="equal">
      <formula>"Media"</formula>
    </cfRule>
    <cfRule type="cellIs" dxfId="68" priority="95" operator="equal">
      <formula>"Baja"</formula>
    </cfRule>
    <cfRule type="cellIs" dxfId="67" priority="96" operator="equal">
      <formula>"Muy Baja"</formula>
    </cfRule>
  </conditionalFormatting>
  <conditionalFormatting sqref="N9">
    <cfRule type="cellIs" dxfId="66" priority="87" operator="equal">
      <formula>"Catastrófico"</formula>
    </cfRule>
    <cfRule type="cellIs" dxfId="65" priority="88" operator="equal">
      <formula>"Mayor"</formula>
    </cfRule>
    <cfRule type="cellIs" dxfId="64" priority="89" operator="equal">
      <formula>"Moderado"</formula>
    </cfRule>
    <cfRule type="cellIs" dxfId="63" priority="90" operator="equal">
      <formula>"Menor"</formula>
    </cfRule>
    <cfRule type="cellIs" dxfId="62" priority="91" operator="equal">
      <formula>"Leve"</formula>
    </cfRule>
  </conditionalFormatting>
  <conditionalFormatting sqref="M9">
    <cfRule type="containsText" dxfId="61" priority="86" operator="containsText" text="❌">
      <formula>NOT(ISERROR(SEARCH("❌",M9)))</formula>
    </cfRule>
  </conditionalFormatting>
  <conditionalFormatting sqref="N13">
    <cfRule type="cellIs" dxfId="60" priority="67" operator="equal">
      <formula>"Catastrófico"</formula>
    </cfRule>
    <cfRule type="cellIs" dxfId="59" priority="68" operator="equal">
      <formula>"Mayor"</formula>
    </cfRule>
    <cfRule type="cellIs" dxfId="58" priority="69" operator="equal">
      <formula>"Moderado"</formula>
    </cfRule>
    <cfRule type="cellIs" dxfId="57" priority="70" operator="equal">
      <formula>"Menor"</formula>
    </cfRule>
    <cfRule type="cellIs" dxfId="56" priority="71" operator="equal">
      <formula>"Leve"</formula>
    </cfRule>
  </conditionalFormatting>
  <conditionalFormatting sqref="J13">
    <cfRule type="cellIs" dxfId="55" priority="62" operator="equal">
      <formula>"Muy Alta"</formula>
    </cfRule>
    <cfRule type="cellIs" dxfId="54" priority="63" operator="equal">
      <formula>"Alta"</formula>
    </cfRule>
    <cfRule type="cellIs" dxfId="53" priority="64" operator="equal">
      <formula>"Media"</formula>
    </cfRule>
    <cfRule type="cellIs" dxfId="52" priority="65" operator="equal">
      <formula>"Baja"</formula>
    </cfRule>
    <cfRule type="cellIs" dxfId="51" priority="66" operator="equal">
      <formula>"Muy Baja"</formula>
    </cfRule>
  </conditionalFormatting>
  <conditionalFormatting sqref="P13">
    <cfRule type="cellIs" dxfId="50" priority="58" operator="equal">
      <formula>"Extremo"</formula>
    </cfRule>
    <cfRule type="cellIs" dxfId="49" priority="59" operator="equal">
      <formula>"Alto"</formula>
    </cfRule>
    <cfRule type="cellIs" dxfId="48" priority="60" operator="equal">
      <formula>"Moderado"</formula>
    </cfRule>
    <cfRule type="cellIs" dxfId="47" priority="61" operator="equal">
      <formula>"Bajo"</formula>
    </cfRule>
  </conditionalFormatting>
  <conditionalFormatting sqref="M13">
    <cfRule type="containsText" dxfId="46" priority="43" operator="containsText" text="❌">
      <formula>NOT(ISERROR(SEARCH("❌",M13)))</formula>
    </cfRule>
  </conditionalFormatting>
  <conditionalFormatting sqref="AA13">
    <cfRule type="cellIs" dxfId="45" priority="38" operator="equal">
      <formula>"Muy Alta"</formula>
    </cfRule>
    <cfRule type="cellIs" dxfId="44" priority="39" operator="equal">
      <formula>"Alta"</formula>
    </cfRule>
    <cfRule type="cellIs" dxfId="43" priority="40" operator="equal">
      <formula>"Media"</formula>
    </cfRule>
    <cfRule type="cellIs" dxfId="42" priority="41" operator="equal">
      <formula>"Baja"</formula>
    </cfRule>
    <cfRule type="cellIs" dxfId="41" priority="42" operator="equal">
      <formula>"Muy Baja"</formula>
    </cfRule>
  </conditionalFormatting>
  <conditionalFormatting sqref="AC13">
    <cfRule type="cellIs" dxfId="40" priority="33" operator="equal">
      <formula>"Catastrófico"</formula>
    </cfRule>
    <cfRule type="cellIs" dxfId="39" priority="34" operator="equal">
      <formula>"Mayor"</formula>
    </cfRule>
    <cfRule type="cellIs" dxfId="38" priority="35" operator="equal">
      <formula>"Moderado"</formula>
    </cfRule>
    <cfRule type="cellIs" dxfId="37" priority="36" operator="equal">
      <formula>"Menor"</formula>
    </cfRule>
    <cfRule type="cellIs" dxfId="36" priority="37" operator="equal">
      <formula>"Leve"</formula>
    </cfRule>
  </conditionalFormatting>
  <conditionalFormatting sqref="AE13">
    <cfRule type="cellIs" dxfId="35" priority="29" operator="equal">
      <formula>"Extremo"</formula>
    </cfRule>
    <cfRule type="cellIs" dxfId="34" priority="30" operator="equal">
      <formula>"Alto"</formula>
    </cfRule>
    <cfRule type="cellIs" dxfId="33" priority="31" operator="equal">
      <formula>"Moderado"</formula>
    </cfRule>
    <cfRule type="cellIs" dxfId="32" priority="32" operator="equal">
      <formula>"Bajo"</formula>
    </cfRule>
  </conditionalFormatting>
  <conditionalFormatting sqref="AA15">
    <cfRule type="cellIs" dxfId="31" priority="24" operator="equal">
      <formula>"Muy Alta"</formula>
    </cfRule>
    <cfRule type="cellIs" dxfId="30" priority="25" operator="equal">
      <formula>"Alta"</formula>
    </cfRule>
    <cfRule type="cellIs" dxfId="29" priority="26" operator="equal">
      <formula>"Media"</formula>
    </cfRule>
    <cfRule type="cellIs" dxfId="28" priority="27" operator="equal">
      <formula>"Baja"</formula>
    </cfRule>
    <cfRule type="cellIs" dxfId="27" priority="28" operator="equal">
      <formula>"Muy Baja"</formula>
    </cfRule>
  </conditionalFormatting>
  <conditionalFormatting sqref="AC15">
    <cfRule type="cellIs" dxfId="26" priority="19" operator="equal">
      <formula>"Catastrófico"</formula>
    </cfRule>
    <cfRule type="cellIs" dxfId="25" priority="20" operator="equal">
      <formula>"Mayor"</formula>
    </cfRule>
    <cfRule type="cellIs" dxfId="24" priority="21" operator="equal">
      <formula>"Moderado"</formula>
    </cfRule>
    <cfRule type="cellIs" dxfId="23" priority="22" operator="equal">
      <formula>"Menor"</formula>
    </cfRule>
    <cfRule type="cellIs" dxfId="22" priority="23" operator="equal">
      <formula>"Leve"</formula>
    </cfRule>
  </conditionalFormatting>
  <conditionalFormatting sqref="AE15">
    <cfRule type="cellIs" dxfId="21" priority="15" operator="equal">
      <formula>"Extremo"</formula>
    </cfRule>
    <cfRule type="cellIs" dxfId="20" priority="16" operator="equal">
      <formula>"Alto"</formula>
    </cfRule>
    <cfRule type="cellIs" dxfId="19" priority="17" operator="equal">
      <formula>"Moderado"</formula>
    </cfRule>
    <cfRule type="cellIs" dxfId="18" priority="18" operator="equal">
      <formula>"Bajo"</formula>
    </cfRule>
  </conditionalFormatting>
  <conditionalFormatting sqref="AA14">
    <cfRule type="cellIs" dxfId="17" priority="10" operator="equal">
      <formula>"Muy Alta"</formula>
    </cfRule>
    <cfRule type="cellIs" dxfId="16" priority="11" operator="equal">
      <formula>"Alta"</formula>
    </cfRule>
    <cfRule type="cellIs" dxfId="15" priority="12" operator="equal">
      <formula>"Media"</formula>
    </cfRule>
    <cfRule type="cellIs" dxfId="14" priority="13" operator="equal">
      <formula>"Baja"</formula>
    </cfRule>
    <cfRule type="cellIs" dxfId="13" priority="14" operator="equal">
      <formula>"Muy Baja"</formula>
    </cfRule>
  </conditionalFormatting>
  <conditionalFormatting sqref="AC14">
    <cfRule type="cellIs" dxfId="12" priority="5" operator="equal">
      <formula>"Catastrófico"</formula>
    </cfRule>
    <cfRule type="cellIs" dxfId="11" priority="6" operator="equal">
      <formula>"Mayor"</formula>
    </cfRule>
    <cfRule type="cellIs" dxfId="10" priority="7" operator="equal">
      <formula>"Moderado"</formula>
    </cfRule>
    <cfRule type="cellIs" dxfId="9" priority="8" operator="equal">
      <formula>"Menor"</formula>
    </cfRule>
    <cfRule type="cellIs" dxfId="8" priority="9" operator="equal">
      <formula>"Leve"</formula>
    </cfRule>
  </conditionalFormatting>
  <conditionalFormatting sqref="AE14">
    <cfRule type="cellIs" dxfId="7" priority="1" operator="equal">
      <formula>"Extremo"</formula>
    </cfRule>
    <cfRule type="cellIs" dxfId="6" priority="2" operator="equal">
      <formula>"Alto"</formula>
    </cfRule>
    <cfRule type="cellIs" dxfId="5" priority="3" operator="equal">
      <formula>"Moderado"</formula>
    </cfRule>
    <cfRule type="cellIs" dxfId="4" priority="4" operator="equal">
      <formula>"Bajo"</formula>
    </cfRule>
  </conditionalFormatting>
  <dataValidations count="8">
    <dataValidation type="list" allowBlank="1" showInputMessage="1" showErrorMessage="1" sqref="L39">
      <formula1>"Insignificante, Menor, Moderado, Mayor, Crítico"</formula1>
    </dataValidation>
    <dataValidation type="list" allowBlank="1" showInputMessage="1" showErrorMessage="1" sqref="S39">
      <formula1>"Preventivo, Detectivo, Correctivo"</formula1>
    </dataValidation>
    <dataValidation type="list" allowBlank="1" showInputMessage="1" showErrorMessage="1" sqref="T39">
      <formula1>"Autómatico, Manual"</formula1>
    </dataValidation>
    <dataValidation type="list" allowBlank="1" showInputMessage="1" showErrorMessage="1" sqref="V39">
      <formula1>"Documentado, Sin documentar"</formula1>
    </dataValidation>
    <dataValidation type="list" allowBlank="1" showInputMessage="1" showErrorMessage="1" sqref="W39">
      <formula1>"Continua, Aleatoria "</formula1>
    </dataValidation>
    <dataValidation type="list" allowBlank="1" showInputMessage="1" showErrorMessage="1" sqref="X39">
      <formula1>"Con resgistro, Sin registro"</formula1>
    </dataValidation>
    <dataValidation type="list" allowBlank="1" showInputMessage="1" showErrorMessage="1" sqref="G6 G9 G11 G13 G16:G1048576">
      <formula1>"Estratégicos, Imagen, Operativos, Financieros,Cumplimiento,Tecnológicos, Fraude, Corrupción, Imparcialidad, Confidencialidad, Seguridad de la información "</formula1>
    </dataValidation>
    <dataValidation type="list" allowBlank="1" showInputMessage="1" showErrorMessage="1" sqref="H6 H9 H11 H13 H16:H1048576">
      <formula1>"Positivo (Oportunidad) , Negativo (Amenaza)"</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1">
        <x14:dataValidation type="list" allowBlank="1" showInputMessage="1" showErrorMessage="1">
          <x14:formula1>
            <xm:f>'Tabla Valoración controles'!$D$4:$D$6</xm:f>
          </x14:formula1>
          <xm:sqref>T9:T12 T16:T37</xm:sqref>
        </x14:dataValidation>
        <x14:dataValidation type="list" allowBlank="1" showInputMessage="1" showErrorMessage="1">
          <x14:formula1>
            <xm:f>'Tabla Valoración controles'!$D$7:$D$8</xm:f>
          </x14:formula1>
          <xm:sqref>U9:U12 U16:U37</xm:sqref>
        </x14:dataValidation>
        <x14:dataValidation type="list" allowBlank="1" showInputMessage="1" showErrorMessage="1">
          <x14:formula1>
            <xm:f>'Tabla Valoración controles'!$D$9:$D$10</xm:f>
          </x14:formula1>
          <xm:sqref>W9:W12 W16:W37</xm:sqref>
        </x14:dataValidation>
        <x14:dataValidation type="list" allowBlank="1" showInputMessage="1" showErrorMessage="1">
          <x14:formula1>
            <xm:f>'Tabla Valoración controles'!$D$11:$D$12</xm:f>
          </x14:formula1>
          <xm:sqref>X9:X12 X16:X37</xm:sqref>
        </x14:dataValidation>
        <x14:dataValidation type="list" allowBlank="1" showInputMessage="1" showErrorMessage="1">
          <x14:formula1>
            <xm:f>'Tabla Valoración controles'!$D$13:$D$14</xm:f>
          </x14:formula1>
          <xm:sqref>Y9:Y12 Y16:Y37</xm:sqref>
        </x14:dataValidation>
        <x14:dataValidation type="list" allowBlank="1" showInputMessage="1" showErrorMessage="1">
          <x14:formula1>
            <xm:f>'Opciones Tratamiento'!$B$2:$B$5</xm:f>
          </x14:formula1>
          <xm:sqref>AF9:AF37</xm:sqref>
        </x14:dataValidation>
        <x14:dataValidation type="list" allowBlank="1" showInputMessage="1" showErrorMessage="1">
          <x14:formula1>
            <xm:f>'Tabla Impacto'!$F$210:$F$221</xm:f>
          </x14:formula1>
          <xm:sqref>L9 L11 L16:L37</xm:sqref>
        </x14:dataValidation>
        <x14:dataValidation type="custom" allowBlank="1" showInputMessage="1" showErrorMessage="1" error="Recuerde que las acciones se generan bajo la medida de mitigar el riesgo">
          <x14:formula1>
            <xm:f>IF(OR(AF9='Opciones Tratamiento'!$B$2,AF9='Opciones Tratamiento'!$B$3,AF9='Opciones Tratamiento'!$B$4),ISBLANK(AF9),ISTEXT(AF9))</xm:f>
          </x14:formula1>
          <xm:sqref>AG9:AG12 AG16:AG37</xm:sqref>
        </x14:dataValidation>
        <x14:dataValidation type="custom" allowBlank="1" showInputMessage="1" showErrorMessage="1" error="Recuerde que las acciones se generan bajo la medida de mitigar el riesgo">
          <x14:formula1>
            <xm:f>IF(OR(AF9='Opciones Tratamiento'!$B$2,AF9='Opciones Tratamiento'!$B$3,AF9='Opciones Tratamiento'!$B$4),ISBLANK(AF9),ISTEXT(AF9))</xm:f>
          </x14:formula1>
          <xm:sqref>AH9:AH37</xm:sqref>
        </x14:dataValidation>
        <x14:dataValidation type="custom" allowBlank="1" showInputMessage="1" showErrorMessage="1" error="Recuerde que las acciones se generan bajo la medida de mitigar el riesgo">
          <x14:formula1>
            <xm:f>IF(OR(AF9='Opciones Tratamiento'!$B$2,AF9='Opciones Tratamiento'!$B$3,AF9='Opciones Tratamiento'!$B$4),ISBLANK(AF9),ISTEXT(AF9))</xm:f>
          </x14:formula1>
          <xm:sqref>AI9:AJ37</xm:sqref>
        </x14:dataValidation>
        <x14:dataValidation type="list" allowBlank="1" showInputMessage="1" showErrorMessage="1">
          <x14:formula1>
            <xm:f>'[2]Tabla Impacto'!#REF!</xm:f>
          </x14:formula1>
          <xm:sqref>L13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CU140"/>
  <sheetViews>
    <sheetView topLeftCell="A4" zoomScale="50" zoomScaleNormal="50" zoomScalePageLayoutView="50" workbookViewId="0">
      <selection activeCell="P32" sqref="P32:U37"/>
    </sheetView>
  </sheetViews>
  <sheetFormatPr baseColWidth="10"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272" t="s">
        <v>153</v>
      </c>
      <c r="C2" s="272"/>
      <c r="D2" s="272"/>
      <c r="E2" s="272"/>
      <c r="F2" s="272"/>
      <c r="G2" s="272"/>
      <c r="H2" s="272"/>
      <c r="I2" s="272"/>
      <c r="J2" s="309" t="s">
        <v>2</v>
      </c>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272"/>
      <c r="C3" s="272"/>
      <c r="D3" s="272"/>
      <c r="E3" s="272"/>
      <c r="F3" s="272"/>
      <c r="G3" s="272"/>
      <c r="H3" s="272"/>
      <c r="I3" s="272"/>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272"/>
      <c r="C4" s="272"/>
      <c r="D4" s="272"/>
      <c r="E4" s="272"/>
      <c r="F4" s="272"/>
      <c r="G4" s="272"/>
      <c r="H4" s="272"/>
      <c r="I4" s="272"/>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320" t="s">
        <v>3</v>
      </c>
      <c r="C6" s="320"/>
      <c r="D6" s="321"/>
      <c r="E6" s="310" t="s">
        <v>111</v>
      </c>
      <c r="F6" s="311"/>
      <c r="G6" s="311"/>
      <c r="H6" s="311"/>
      <c r="I6" s="312"/>
      <c r="J6" s="306" t="str">
        <f>IF(AND('Mapa final'!$J$9="Muy Alta",'Mapa final'!$N$9="Leve"),CONCATENATE("R",'Mapa final'!$A$9),"")</f>
        <v/>
      </c>
      <c r="K6" s="307"/>
      <c r="L6" s="307" t="str">
        <f>IF(AND('Mapa final'!$J$11="Muy Alta",'Mapa final'!$N$11="Leve"),CONCATENATE("R",'Mapa final'!$A$11),"")</f>
        <v/>
      </c>
      <c r="M6" s="307"/>
      <c r="N6" s="307" t="str">
        <f>IF(AND('Mapa final'!$J$13="Muy Alta",'Mapa final'!$N$13="Leve"),CONCATENATE("R",'Mapa final'!$A$13),"")</f>
        <v/>
      </c>
      <c r="O6" s="308"/>
      <c r="P6" s="306" t="str">
        <f>IF(AND('Mapa final'!$J$9="Muy Alta",'Mapa final'!$N$9="Menor"),CONCATENATE("R",'Mapa final'!$A$9),"")</f>
        <v/>
      </c>
      <c r="Q6" s="307"/>
      <c r="R6" s="307" t="str">
        <f>IF(AND('Mapa final'!$J$11="Muy Alta",'Mapa final'!$N$11="Menor"),CONCATENATE("R",'Mapa final'!$A$11),"")</f>
        <v/>
      </c>
      <c r="S6" s="307"/>
      <c r="T6" s="307" t="str">
        <f>IF(AND('Mapa final'!$J$13="Muy Alta",'Mapa final'!$N$13="Menor"),CONCATENATE("R",'Mapa final'!$A$13),"")</f>
        <v/>
      </c>
      <c r="U6" s="308"/>
      <c r="V6" s="306" t="str">
        <f>IF(AND('Mapa final'!$J$9="Muy Alta",'Mapa final'!$N$9="Moderado"),CONCATENATE("R",'Mapa final'!$A$9),"")</f>
        <v/>
      </c>
      <c r="W6" s="307"/>
      <c r="X6" s="307" t="str">
        <f>IF(AND('Mapa final'!$J$11="Muy Alta",'Mapa final'!$N$11="Moderado"),CONCATENATE("R",'Mapa final'!$A$11),"")</f>
        <v/>
      </c>
      <c r="Y6" s="307"/>
      <c r="Z6" s="307" t="str">
        <f>IF(AND('Mapa final'!$J$13="Muy Alta",'Mapa final'!$N$13="Moderado"),CONCATENATE("R",'Mapa final'!$A$13),"")</f>
        <v/>
      </c>
      <c r="AA6" s="308"/>
      <c r="AB6" s="306" t="str">
        <f>IF(AND('Mapa final'!$J$9="Muy Alta",'Mapa final'!$N$9="Mayor"),CONCATENATE("R",'Mapa final'!$A$9),"")</f>
        <v/>
      </c>
      <c r="AC6" s="307"/>
      <c r="AD6" s="307" t="str">
        <f>IF(AND('Mapa final'!$J$11="Muy Alta",'Mapa final'!$N$11="Mayor"),CONCATENATE("R",'Mapa final'!$A$11),"")</f>
        <v/>
      </c>
      <c r="AE6" s="307"/>
      <c r="AF6" s="307" t="str">
        <f>IF(AND('Mapa final'!$J$13="Muy Alta",'Mapa final'!$N$13="Mayor"),CONCATENATE("R",'Mapa final'!$A$13),"")</f>
        <v/>
      </c>
      <c r="AG6" s="308"/>
      <c r="AH6" s="297" t="str">
        <f>IF(AND('Mapa final'!$J$9="Muy Alta",'Mapa final'!$N$9="Catastrófico"),CONCATENATE("R",'Mapa final'!$A$9),"")</f>
        <v/>
      </c>
      <c r="AI6" s="298"/>
      <c r="AJ6" s="298" t="str">
        <f>IF(AND('Mapa final'!$J$11="Muy Alta",'Mapa final'!$N$11="Catastrófico"),CONCATENATE("R",'Mapa final'!$A$11),"")</f>
        <v/>
      </c>
      <c r="AK6" s="298"/>
      <c r="AL6" s="298" t="str">
        <f>IF(AND('Mapa final'!$J$13="Muy Alta",'Mapa final'!$N$13="Catastrófico"),CONCATENATE("R",'Mapa final'!$A$13),"")</f>
        <v/>
      </c>
      <c r="AM6" s="299"/>
      <c r="AO6" s="322" t="s">
        <v>74</v>
      </c>
      <c r="AP6" s="323"/>
      <c r="AQ6" s="323"/>
      <c r="AR6" s="323"/>
      <c r="AS6" s="323"/>
      <c r="AT6" s="324"/>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320"/>
      <c r="C7" s="320"/>
      <c r="D7" s="321"/>
      <c r="E7" s="313"/>
      <c r="F7" s="314"/>
      <c r="G7" s="314"/>
      <c r="H7" s="314"/>
      <c r="I7" s="315"/>
      <c r="J7" s="300"/>
      <c r="K7" s="301"/>
      <c r="L7" s="301"/>
      <c r="M7" s="301"/>
      <c r="N7" s="301"/>
      <c r="O7" s="302"/>
      <c r="P7" s="300"/>
      <c r="Q7" s="301"/>
      <c r="R7" s="301"/>
      <c r="S7" s="301"/>
      <c r="T7" s="301"/>
      <c r="U7" s="302"/>
      <c r="V7" s="300"/>
      <c r="W7" s="301"/>
      <c r="X7" s="301"/>
      <c r="Y7" s="301"/>
      <c r="Z7" s="301"/>
      <c r="AA7" s="302"/>
      <c r="AB7" s="300"/>
      <c r="AC7" s="301"/>
      <c r="AD7" s="301"/>
      <c r="AE7" s="301"/>
      <c r="AF7" s="301"/>
      <c r="AG7" s="302"/>
      <c r="AH7" s="291"/>
      <c r="AI7" s="292"/>
      <c r="AJ7" s="292"/>
      <c r="AK7" s="292"/>
      <c r="AL7" s="292"/>
      <c r="AM7" s="293"/>
      <c r="AN7" s="69"/>
      <c r="AO7" s="325"/>
      <c r="AP7" s="326"/>
      <c r="AQ7" s="326"/>
      <c r="AR7" s="326"/>
      <c r="AS7" s="326"/>
      <c r="AT7" s="327"/>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320"/>
      <c r="C8" s="320"/>
      <c r="D8" s="321"/>
      <c r="E8" s="313"/>
      <c r="F8" s="314"/>
      <c r="G8" s="314"/>
      <c r="H8" s="314"/>
      <c r="I8" s="315"/>
      <c r="J8" s="300" t="e">
        <f>IF(AND('Mapa final'!#REF!="Muy Alta",'Mapa final'!#REF!="Leve"),CONCATENATE("R",'Mapa final'!#REF!),"")</f>
        <v>#REF!</v>
      </c>
      <c r="K8" s="301"/>
      <c r="L8" s="301" t="e">
        <f>IF(AND('Mapa final'!#REF!="Muy Alta",'Mapa final'!#REF!="Leve"),CONCATENATE("R",'Mapa final'!#REF!),"")</f>
        <v>#REF!</v>
      </c>
      <c r="M8" s="301"/>
      <c r="N8" s="301" t="e">
        <f>IF(AND('Mapa final'!#REF!="Muy Alta",'Mapa final'!#REF!="Leve"),CONCATENATE("R",'Mapa final'!#REF!),"")</f>
        <v>#REF!</v>
      </c>
      <c r="O8" s="302"/>
      <c r="P8" s="300" t="e">
        <f>IF(AND('Mapa final'!#REF!="Muy Alta",'Mapa final'!#REF!="Menor"),CONCATENATE("R",'Mapa final'!#REF!),"")</f>
        <v>#REF!</v>
      </c>
      <c r="Q8" s="301"/>
      <c r="R8" s="301" t="e">
        <f>IF(AND('Mapa final'!#REF!="Muy Alta",'Mapa final'!#REF!="Menor"),CONCATENATE("R",'Mapa final'!#REF!),"")</f>
        <v>#REF!</v>
      </c>
      <c r="S8" s="301"/>
      <c r="T8" s="301" t="e">
        <f>IF(AND('Mapa final'!#REF!="Muy Alta",'Mapa final'!#REF!="Menor"),CONCATENATE("R",'Mapa final'!#REF!),"")</f>
        <v>#REF!</v>
      </c>
      <c r="U8" s="302"/>
      <c r="V8" s="300" t="e">
        <f>IF(AND('Mapa final'!#REF!="Muy Alta",'Mapa final'!#REF!="Moderado"),CONCATENATE("R",'Mapa final'!#REF!),"")</f>
        <v>#REF!</v>
      </c>
      <c r="W8" s="301"/>
      <c r="X8" s="301" t="e">
        <f>IF(AND('Mapa final'!#REF!="Muy Alta",'Mapa final'!#REF!="Moderado"),CONCATENATE("R",'Mapa final'!#REF!),"")</f>
        <v>#REF!</v>
      </c>
      <c r="Y8" s="301"/>
      <c r="Z8" s="301" t="e">
        <f>IF(AND('Mapa final'!#REF!="Muy Alta",'Mapa final'!#REF!="Moderado"),CONCATENATE("R",'Mapa final'!#REF!),"")</f>
        <v>#REF!</v>
      </c>
      <c r="AA8" s="302"/>
      <c r="AB8" s="300" t="e">
        <f>IF(AND('Mapa final'!#REF!="Muy Alta",'Mapa final'!#REF!="Mayor"),CONCATENATE("R",'Mapa final'!#REF!),"")</f>
        <v>#REF!</v>
      </c>
      <c r="AC8" s="301"/>
      <c r="AD8" s="301" t="e">
        <f>IF(AND('Mapa final'!#REF!="Muy Alta",'Mapa final'!#REF!="Mayor"),CONCATENATE("R",'Mapa final'!#REF!),"")</f>
        <v>#REF!</v>
      </c>
      <c r="AE8" s="301"/>
      <c r="AF8" s="301" t="e">
        <f>IF(AND('Mapa final'!#REF!="Muy Alta",'Mapa final'!#REF!="Mayor"),CONCATENATE("R",'Mapa final'!#REF!),"")</f>
        <v>#REF!</v>
      </c>
      <c r="AG8" s="302"/>
      <c r="AH8" s="291" t="e">
        <f>IF(AND('Mapa final'!#REF!="Muy Alta",'Mapa final'!#REF!="Catastrófico"),CONCATENATE("R",'Mapa final'!#REF!),"")</f>
        <v>#REF!</v>
      </c>
      <c r="AI8" s="292"/>
      <c r="AJ8" s="292" t="e">
        <f>IF(AND('Mapa final'!#REF!="Muy Alta",'Mapa final'!#REF!="Catastrófico"),CONCATENATE("R",'Mapa final'!#REF!),"")</f>
        <v>#REF!</v>
      </c>
      <c r="AK8" s="292"/>
      <c r="AL8" s="292" t="e">
        <f>IF(AND('Mapa final'!#REF!="Muy Alta",'Mapa final'!#REF!="Catastrófico"),CONCATENATE("R",'Mapa final'!#REF!),"")</f>
        <v>#REF!</v>
      </c>
      <c r="AM8" s="293"/>
      <c r="AN8" s="69"/>
      <c r="AO8" s="325"/>
      <c r="AP8" s="326"/>
      <c r="AQ8" s="326"/>
      <c r="AR8" s="326"/>
      <c r="AS8" s="326"/>
      <c r="AT8" s="327"/>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320"/>
      <c r="C9" s="320"/>
      <c r="D9" s="321"/>
      <c r="E9" s="313"/>
      <c r="F9" s="314"/>
      <c r="G9" s="314"/>
      <c r="H9" s="314"/>
      <c r="I9" s="315"/>
      <c r="J9" s="300"/>
      <c r="K9" s="301"/>
      <c r="L9" s="301"/>
      <c r="M9" s="301"/>
      <c r="N9" s="301"/>
      <c r="O9" s="302"/>
      <c r="P9" s="300"/>
      <c r="Q9" s="301"/>
      <c r="R9" s="301"/>
      <c r="S9" s="301"/>
      <c r="T9" s="301"/>
      <c r="U9" s="302"/>
      <c r="V9" s="300"/>
      <c r="W9" s="301"/>
      <c r="X9" s="301"/>
      <c r="Y9" s="301"/>
      <c r="Z9" s="301"/>
      <c r="AA9" s="302"/>
      <c r="AB9" s="300"/>
      <c r="AC9" s="301"/>
      <c r="AD9" s="301"/>
      <c r="AE9" s="301"/>
      <c r="AF9" s="301"/>
      <c r="AG9" s="302"/>
      <c r="AH9" s="291"/>
      <c r="AI9" s="292"/>
      <c r="AJ9" s="292"/>
      <c r="AK9" s="292"/>
      <c r="AL9" s="292"/>
      <c r="AM9" s="293"/>
      <c r="AN9" s="69"/>
      <c r="AO9" s="325"/>
      <c r="AP9" s="326"/>
      <c r="AQ9" s="326"/>
      <c r="AR9" s="326"/>
      <c r="AS9" s="326"/>
      <c r="AT9" s="327"/>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320"/>
      <c r="C10" s="320"/>
      <c r="D10" s="321"/>
      <c r="E10" s="313"/>
      <c r="F10" s="314"/>
      <c r="G10" s="314"/>
      <c r="H10" s="314"/>
      <c r="I10" s="315"/>
      <c r="J10" s="300" t="e">
        <f>IF(AND('Mapa final'!#REF!="Muy Alta",'Mapa final'!#REF!="Leve"),CONCATENATE("R",'Mapa final'!#REF!),"")</f>
        <v>#REF!</v>
      </c>
      <c r="K10" s="301"/>
      <c r="L10" s="301" t="e">
        <f>IF(AND('Mapa final'!#REF!="Muy Alta",'Mapa final'!#REF!="Leve"),CONCATENATE("R",'Mapa final'!#REF!),"")</f>
        <v>#REF!</v>
      </c>
      <c r="M10" s="301"/>
      <c r="N10" s="301" t="e">
        <f>IF(AND('Mapa final'!#REF!="Muy Alta",'Mapa final'!#REF!="Leve"),CONCATENATE("R",'Mapa final'!#REF!),"")</f>
        <v>#REF!</v>
      </c>
      <c r="O10" s="302"/>
      <c r="P10" s="300" t="e">
        <f>IF(AND('Mapa final'!#REF!="Muy Alta",'Mapa final'!#REF!="Menor"),CONCATENATE("R",'Mapa final'!#REF!),"")</f>
        <v>#REF!</v>
      </c>
      <c r="Q10" s="301"/>
      <c r="R10" s="301" t="e">
        <f>IF(AND('Mapa final'!#REF!="Muy Alta",'Mapa final'!#REF!="Menor"),CONCATENATE("R",'Mapa final'!#REF!),"")</f>
        <v>#REF!</v>
      </c>
      <c r="S10" s="301"/>
      <c r="T10" s="301" t="e">
        <f>IF(AND('Mapa final'!#REF!="Muy Alta",'Mapa final'!#REF!="Menor"),CONCATENATE("R",'Mapa final'!#REF!),"")</f>
        <v>#REF!</v>
      </c>
      <c r="U10" s="302"/>
      <c r="V10" s="300" t="e">
        <f>IF(AND('Mapa final'!#REF!="Muy Alta",'Mapa final'!#REF!="Moderado"),CONCATENATE("R",'Mapa final'!#REF!),"")</f>
        <v>#REF!</v>
      </c>
      <c r="W10" s="301"/>
      <c r="X10" s="301" t="e">
        <f>IF(AND('Mapa final'!#REF!="Muy Alta",'Mapa final'!#REF!="Moderado"),CONCATENATE("R",'Mapa final'!#REF!),"")</f>
        <v>#REF!</v>
      </c>
      <c r="Y10" s="301"/>
      <c r="Z10" s="301" t="e">
        <f>IF(AND('Mapa final'!#REF!="Muy Alta",'Mapa final'!#REF!="Moderado"),CONCATENATE("R",'Mapa final'!#REF!),"")</f>
        <v>#REF!</v>
      </c>
      <c r="AA10" s="302"/>
      <c r="AB10" s="300" t="e">
        <f>IF(AND('Mapa final'!#REF!="Muy Alta",'Mapa final'!#REF!="Mayor"),CONCATENATE("R",'Mapa final'!#REF!),"")</f>
        <v>#REF!</v>
      </c>
      <c r="AC10" s="301"/>
      <c r="AD10" s="301" t="e">
        <f>IF(AND('Mapa final'!#REF!="Muy Alta",'Mapa final'!#REF!="Mayor"),CONCATENATE("R",'Mapa final'!#REF!),"")</f>
        <v>#REF!</v>
      </c>
      <c r="AE10" s="301"/>
      <c r="AF10" s="301" t="e">
        <f>IF(AND('Mapa final'!#REF!="Muy Alta",'Mapa final'!#REF!="Mayor"),CONCATENATE("R",'Mapa final'!#REF!),"")</f>
        <v>#REF!</v>
      </c>
      <c r="AG10" s="302"/>
      <c r="AH10" s="291" t="e">
        <f>IF(AND('Mapa final'!#REF!="Muy Alta",'Mapa final'!#REF!="Catastrófico"),CONCATENATE("R",'Mapa final'!#REF!),"")</f>
        <v>#REF!</v>
      </c>
      <c r="AI10" s="292"/>
      <c r="AJ10" s="292" t="e">
        <f>IF(AND('Mapa final'!#REF!="Muy Alta",'Mapa final'!#REF!="Catastrófico"),CONCATENATE("R",'Mapa final'!#REF!),"")</f>
        <v>#REF!</v>
      </c>
      <c r="AK10" s="292"/>
      <c r="AL10" s="292" t="e">
        <f>IF(AND('Mapa final'!#REF!="Muy Alta",'Mapa final'!#REF!="Catastrófico"),CONCATENATE("R",'Mapa final'!#REF!),"")</f>
        <v>#REF!</v>
      </c>
      <c r="AM10" s="293"/>
      <c r="AN10" s="69"/>
      <c r="AO10" s="325"/>
      <c r="AP10" s="326"/>
      <c r="AQ10" s="326"/>
      <c r="AR10" s="326"/>
      <c r="AS10" s="326"/>
      <c r="AT10" s="327"/>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320"/>
      <c r="C11" s="320"/>
      <c r="D11" s="321"/>
      <c r="E11" s="313"/>
      <c r="F11" s="314"/>
      <c r="G11" s="314"/>
      <c r="H11" s="314"/>
      <c r="I11" s="315"/>
      <c r="J11" s="300"/>
      <c r="K11" s="301"/>
      <c r="L11" s="301"/>
      <c r="M11" s="301"/>
      <c r="N11" s="301"/>
      <c r="O11" s="302"/>
      <c r="P11" s="300"/>
      <c r="Q11" s="301"/>
      <c r="R11" s="301"/>
      <c r="S11" s="301"/>
      <c r="T11" s="301"/>
      <c r="U11" s="302"/>
      <c r="V11" s="300"/>
      <c r="W11" s="301"/>
      <c r="X11" s="301"/>
      <c r="Y11" s="301"/>
      <c r="Z11" s="301"/>
      <c r="AA11" s="302"/>
      <c r="AB11" s="300"/>
      <c r="AC11" s="301"/>
      <c r="AD11" s="301"/>
      <c r="AE11" s="301"/>
      <c r="AF11" s="301"/>
      <c r="AG11" s="302"/>
      <c r="AH11" s="291"/>
      <c r="AI11" s="292"/>
      <c r="AJ11" s="292"/>
      <c r="AK11" s="292"/>
      <c r="AL11" s="292"/>
      <c r="AM11" s="293"/>
      <c r="AN11" s="69"/>
      <c r="AO11" s="325"/>
      <c r="AP11" s="326"/>
      <c r="AQ11" s="326"/>
      <c r="AR11" s="326"/>
      <c r="AS11" s="326"/>
      <c r="AT11" s="327"/>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320"/>
      <c r="C12" s="320"/>
      <c r="D12" s="321"/>
      <c r="E12" s="313"/>
      <c r="F12" s="314"/>
      <c r="G12" s="314"/>
      <c r="H12" s="314"/>
      <c r="I12" s="315"/>
      <c r="J12" s="300" t="e">
        <f>IF(AND('Mapa final'!#REF!="Muy Alta",'Mapa final'!#REF!="Leve"),CONCATENATE("R",'Mapa final'!#REF!),"")</f>
        <v>#REF!</v>
      </c>
      <c r="K12" s="301"/>
      <c r="L12" s="301" t="e">
        <f>IF(AND('Mapa final'!#REF!="Muy Alta",'Mapa final'!#REF!="Leve"),CONCATENATE("R",'Mapa final'!#REF!),"")</f>
        <v>#REF!</v>
      </c>
      <c r="M12" s="301"/>
      <c r="N12" s="301" t="e">
        <f>IF(AND('Mapa final'!#REF!="Muy Alta",'Mapa final'!#REF!="Leve"),CONCATENATE("R",'Mapa final'!#REF!),"")</f>
        <v>#REF!</v>
      </c>
      <c r="O12" s="302"/>
      <c r="P12" s="300" t="e">
        <f>IF(AND('Mapa final'!#REF!="Muy Alta",'Mapa final'!#REF!="Menor"),CONCATENATE("R",'Mapa final'!#REF!),"")</f>
        <v>#REF!</v>
      </c>
      <c r="Q12" s="301"/>
      <c r="R12" s="301" t="e">
        <f>IF(AND('Mapa final'!#REF!="Muy Alta",'Mapa final'!#REF!="Menor"),CONCATENATE("R",'Mapa final'!#REF!),"")</f>
        <v>#REF!</v>
      </c>
      <c r="S12" s="301"/>
      <c r="T12" s="301" t="e">
        <f>IF(AND('Mapa final'!#REF!="Muy Alta",'Mapa final'!#REF!="Menor"),CONCATENATE("R",'Mapa final'!#REF!),"")</f>
        <v>#REF!</v>
      </c>
      <c r="U12" s="302"/>
      <c r="V12" s="300" t="e">
        <f>IF(AND('Mapa final'!#REF!="Muy Alta",'Mapa final'!#REF!="Moderado"),CONCATENATE("R",'Mapa final'!#REF!),"")</f>
        <v>#REF!</v>
      </c>
      <c r="W12" s="301"/>
      <c r="X12" s="301" t="e">
        <f>IF(AND('Mapa final'!#REF!="Muy Alta",'Mapa final'!#REF!="Moderado"),CONCATENATE("R",'Mapa final'!#REF!),"")</f>
        <v>#REF!</v>
      </c>
      <c r="Y12" s="301"/>
      <c r="Z12" s="301" t="e">
        <f>IF(AND('Mapa final'!#REF!="Muy Alta",'Mapa final'!#REF!="Moderado"),CONCATENATE("R",'Mapa final'!#REF!),"")</f>
        <v>#REF!</v>
      </c>
      <c r="AA12" s="302"/>
      <c r="AB12" s="300" t="e">
        <f>IF(AND('Mapa final'!#REF!="Muy Alta",'Mapa final'!#REF!="Mayor"),CONCATENATE("R",'Mapa final'!#REF!),"")</f>
        <v>#REF!</v>
      </c>
      <c r="AC12" s="301"/>
      <c r="AD12" s="301" t="e">
        <f>IF(AND('Mapa final'!#REF!="Muy Alta",'Mapa final'!#REF!="Mayor"),CONCATENATE("R",'Mapa final'!#REF!),"")</f>
        <v>#REF!</v>
      </c>
      <c r="AE12" s="301"/>
      <c r="AF12" s="301" t="e">
        <f>IF(AND('Mapa final'!#REF!="Muy Alta",'Mapa final'!#REF!="Mayor"),CONCATENATE("R",'Mapa final'!#REF!),"")</f>
        <v>#REF!</v>
      </c>
      <c r="AG12" s="302"/>
      <c r="AH12" s="291" t="e">
        <f>IF(AND('Mapa final'!#REF!="Muy Alta",'Mapa final'!#REF!="Catastrófico"),CONCATENATE("R",'Mapa final'!#REF!),"")</f>
        <v>#REF!</v>
      </c>
      <c r="AI12" s="292"/>
      <c r="AJ12" s="292" t="e">
        <f>IF(AND('Mapa final'!#REF!="Muy Alta",'Mapa final'!#REF!="Catastrófico"),CONCATENATE("R",'Mapa final'!#REF!),"")</f>
        <v>#REF!</v>
      </c>
      <c r="AK12" s="292"/>
      <c r="AL12" s="292" t="e">
        <f>IF(AND('Mapa final'!#REF!="Muy Alta",'Mapa final'!#REF!="Catastrófico"),CONCATENATE("R",'Mapa final'!#REF!),"")</f>
        <v>#REF!</v>
      </c>
      <c r="AM12" s="293"/>
      <c r="AN12" s="69"/>
      <c r="AO12" s="325"/>
      <c r="AP12" s="326"/>
      <c r="AQ12" s="326"/>
      <c r="AR12" s="326"/>
      <c r="AS12" s="326"/>
      <c r="AT12" s="327"/>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320"/>
      <c r="C13" s="320"/>
      <c r="D13" s="321"/>
      <c r="E13" s="316"/>
      <c r="F13" s="317"/>
      <c r="G13" s="317"/>
      <c r="H13" s="317"/>
      <c r="I13" s="318"/>
      <c r="J13" s="300"/>
      <c r="K13" s="301"/>
      <c r="L13" s="301"/>
      <c r="M13" s="301"/>
      <c r="N13" s="301"/>
      <c r="O13" s="302"/>
      <c r="P13" s="300"/>
      <c r="Q13" s="301"/>
      <c r="R13" s="301"/>
      <c r="S13" s="301"/>
      <c r="T13" s="301"/>
      <c r="U13" s="302"/>
      <c r="V13" s="300"/>
      <c r="W13" s="301"/>
      <c r="X13" s="301"/>
      <c r="Y13" s="301"/>
      <c r="Z13" s="301"/>
      <c r="AA13" s="302"/>
      <c r="AB13" s="300"/>
      <c r="AC13" s="301"/>
      <c r="AD13" s="301"/>
      <c r="AE13" s="301"/>
      <c r="AF13" s="301"/>
      <c r="AG13" s="302"/>
      <c r="AH13" s="294"/>
      <c r="AI13" s="295"/>
      <c r="AJ13" s="295"/>
      <c r="AK13" s="295"/>
      <c r="AL13" s="295"/>
      <c r="AM13" s="296"/>
      <c r="AN13" s="69"/>
      <c r="AO13" s="328"/>
      <c r="AP13" s="329"/>
      <c r="AQ13" s="329"/>
      <c r="AR13" s="329"/>
      <c r="AS13" s="329"/>
      <c r="AT13" s="330"/>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320"/>
      <c r="C14" s="320"/>
      <c r="D14" s="321"/>
      <c r="E14" s="310" t="s">
        <v>110</v>
      </c>
      <c r="F14" s="311"/>
      <c r="G14" s="311"/>
      <c r="H14" s="311"/>
      <c r="I14" s="311"/>
      <c r="J14" s="288" t="str">
        <f>IF(AND('Mapa final'!$J$9="Alta",'Mapa final'!$N$9="Leve"),CONCATENATE("R",'Mapa final'!$A$9),"")</f>
        <v/>
      </c>
      <c r="K14" s="289"/>
      <c r="L14" s="289" t="str">
        <f>IF(AND('Mapa final'!$J$11="Alta",'Mapa final'!$N$11="Leve"),CONCATENATE("R",'Mapa final'!$A$11),"")</f>
        <v/>
      </c>
      <c r="M14" s="289"/>
      <c r="N14" s="289" t="str">
        <f>IF(AND('Mapa final'!$J$13="Alta",'Mapa final'!$N$13="Leve"),CONCATENATE("R",'Mapa final'!$A$13),"")</f>
        <v/>
      </c>
      <c r="O14" s="290"/>
      <c r="P14" s="288" t="str">
        <f>IF(AND('Mapa final'!$J$9="Alta",'Mapa final'!$N$9="Menor"),CONCATENATE("R",'Mapa final'!$A$9),"")</f>
        <v/>
      </c>
      <c r="Q14" s="289"/>
      <c r="R14" s="289" t="str">
        <f>IF(AND('Mapa final'!$J$11="Alta",'Mapa final'!$N$11="Menor"),CONCATENATE("R",'Mapa final'!$A$11),"")</f>
        <v/>
      </c>
      <c r="S14" s="289"/>
      <c r="T14" s="289" t="str">
        <f>IF(AND('Mapa final'!$J$13="Alta",'Mapa final'!$N$13="Menor"),CONCATENATE("R",'Mapa final'!$A$13),"")</f>
        <v/>
      </c>
      <c r="U14" s="290"/>
      <c r="V14" s="306" t="str">
        <f>IF(AND('Mapa final'!$J$9="Alta",'Mapa final'!$N$9="Moderado"),CONCATENATE("R",'Mapa final'!$A$9),"")</f>
        <v>R1</v>
      </c>
      <c r="W14" s="307"/>
      <c r="X14" s="307" t="str">
        <f>IF(AND('Mapa final'!$J$11="Alta",'Mapa final'!$N$11="Moderado"),CONCATENATE("R",'Mapa final'!$A$11),"")</f>
        <v/>
      </c>
      <c r="Y14" s="307"/>
      <c r="Z14" s="307" t="str">
        <f>IF(AND('Mapa final'!$J$13="Alta",'Mapa final'!$N$13="Moderado"),CONCATENATE("R",'Mapa final'!$A$13),"")</f>
        <v/>
      </c>
      <c r="AA14" s="308"/>
      <c r="AB14" s="306" t="str">
        <f>IF(AND('Mapa final'!$J$9="Alta",'Mapa final'!$N$9="Mayor"),CONCATENATE("R",'Mapa final'!$A$9),"")</f>
        <v/>
      </c>
      <c r="AC14" s="307"/>
      <c r="AD14" s="307" t="str">
        <f>IF(AND('Mapa final'!$J$11="Alta",'Mapa final'!$N$11="Mayor"),CONCATENATE("R",'Mapa final'!$A$11),"")</f>
        <v>R2</v>
      </c>
      <c r="AE14" s="307"/>
      <c r="AF14" s="307" t="str">
        <f>IF(AND('Mapa final'!$J$13="Alta",'Mapa final'!$N$13="Mayor"),CONCATENATE("R",'Mapa final'!$A$13),"")</f>
        <v/>
      </c>
      <c r="AG14" s="308"/>
      <c r="AH14" s="297" t="str">
        <f>IF(AND('Mapa final'!$J$9="Alta",'Mapa final'!$N$9="Catastrófico"),CONCATENATE("R",'Mapa final'!$A$9),"")</f>
        <v/>
      </c>
      <c r="AI14" s="298"/>
      <c r="AJ14" s="298" t="str">
        <f>IF(AND('Mapa final'!$J$11="Alta",'Mapa final'!$N$11="Catastrófico"),CONCATENATE("R",'Mapa final'!$A$11),"")</f>
        <v/>
      </c>
      <c r="AK14" s="298"/>
      <c r="AL14" s="298" t="str">
        <f>IF(AND('Mapa final'!$J$13="Alta",'Mapa final'!$N$13="Catastrófico"),CONCATENATE("R",'Mapa final'!$A$13),"")</f>
        <v/>
      </c>
      <c r="AM14" s="299"/>
      <c r="AN14" s="69"/>
      <c r="AO14" s="331" t="s">
        <v>75</v>
      </c>
      <c r="AP14" s="332"/>
      <c r="AQ14" s="332"/>
      <c r="AR14" s="332"/>
      <c r="AS14" s="332"/>
      <c r="AT14" s="333"/>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320"/>
      <c r="C15" s="320"/>
      <c r="D15" s="321"/>
      <c r="E15" s="313"/>
      <c r="F15" s="314"/>
      <c r="G15" s="314"/>
      <c r="H15" s="314"/>
      <c r="I15" s="314"/>
      <c r="J15" s="282"/>
      <c r="K15" s="283"/>
      <c r="L15" s="283"/>
      <c r="M15" s="283"/>
      <c r="N15" s="283"/>
      <c r="O15" s="284"/>
      <c r="P15" s="282"/>
      <c r="Q15" s="283"/>
      <c r="R15" s="283"/>
      <c r="S15" s="283"/>
      <c r="T15" s="283"/>
      <c r="U15" s="284"/>
      <c r="V15" s="300"/>
      <c r="W15" s="301"/>
      <c r="X15" s="301"/>
      <c r="Y15" s="301"/>
      <c r="Z15" s="301"/>
      <c r="AA15" s="302"/>
      <c r="AB15" s="300"/>
      <c r="AC15" s="301"/>
      <c r="AD15" s="301"/>
      <c r="AE15" s="301"/>
      <c r="AF15" s="301"/>
      <c r="AG15" s="302"/>
      <c r="AH15" s="291"/>
      <c r="AI15" s="292"/>
      <c r="AJ15" s="292"/>
      <c r="AK15" s="292"/>
      <c r="AL15" s="292"/>
      <c r="AM15" s="293"/>
      <c r="AN15" s="69"/>
      <c r="AO15" s="334"/>
      <c r="AP15" s="335"/>
      <c r="AQ15" s="335"/>
      <c r="AR15" s="335"/>
      <c r="AS15" s="335"/>
      <c r="AT15" s="336"/>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320"/>
      <c r="C16" s="320"/>
      <c r="D16" s="321"/>
      <c r="E16" s="313"/>
      <c r="F16" s="314"/>
      <c r="G16" s="314"/>
      <c r="H16" s="314"/>
      <c r="I16" s="314"/>
      <c r="J16" s="282" t="e">
        <f>IF(AND('Mapa final'!#REF!="Alta",'Mapa final'!#REF!="Leve"),CONCATENATE("R",'Mapa final'!#REF!),"")</f>
        <v>#REF!</v>
      </c>
      <c r="K16" s="283"/>
      <c r="L16" s="283" t="e">
        <f>IF(AND('Mapa final'!#REF!="Alta",'Mapa final'!#REF!="Leve"),CONCATENATE("R",'Mapa final'!#REF!),"")</f>
        <v>#REF!</v>
      </c>
      <c r="M16" s="283"/>
      <c r="N16" s="283" t="e">
        <f>IF(AND('Mapa final'!#REF!="Alta",'Mapa final'!#REF!="Leve"),CONCATENATE("R",'Mapa final'!#REF!),"")</f>
        <v>#REF!</v>
      </c>
      <c r="O16" s="284"/>
      <c r="P16" s="282" t="e">
        <f>IF(AND('Mapa final'!#REF!="Alta",'Mapa final'!#REF!="Menor"),CONCATENATE("R",'Mapa final'!#REF!),"")</f>
        <v>#REF!</v>
      </c>
      <c r="Q16" s="283"/>
      <c r="R16" s="283" t="e">
        <f>IF(AND('Mapa final'!#REF!="Alta",'Mapa final'!#REF!="Menor"),CONCATENATE("R",'Mapa final'!#REF!),"")</f>
        <v>#REF!</v>
      </c>
      <c r="S16" s="283"/>
      <c r="T16" s="283" t="e">
        <f>IF(AND('Mapa final'!#REF!="Alta",'Mapa final'!#REF!="Menor"),CONCATENATE("R",'Mapa final'!#REF!),"")</f>
        <v>#REF!</v>
      </c>
      <c r="U16" s="284"/>
      <c r="V16" s="300" t="e">
        <f>IF(AND('Mapa final'!#REF!="Alta",'Mapa final'!#REF!="Moderado"),CONCATENATE("R",'Mapa final'!#REF!),"")</f>
        <v>#REF!</v>
      </c>
      <c r="W16" s="301"/>
      <c r="X16" s="301" t="e">
        <f>IF(AND('Mapa final'!#REF!="Alta",'Mapa final'!#REF!="Moderado"),CONCATENATE("R",'Mapa final'!#REF!),"")</f>
        <v>#REF!</v>
      </c>
      <c r="Y16" s="301"/>
      <c r="Z16" s="301" t="e">
        <f>IF(AND('Mapa final'!#REF!="Alta",'Mapa final'!#REF!="Moderado"),CONCATENATE("R",'Mapa final'!#REF!),"")</f>
        <v>#REF!</v>
      </c>
      <c r="AA16" s="302"/>
      <c r="AB16" s="300" t="e">
        <f>IF(AND('Mapa final'!#REF!="Alta",'Mapa final'!#REF!="Mayor"),CONCATENATE("R",'Mapa final'!#REF!),"")</f>
        <v>#REF!</v>
      </c>
      <c r="AC16" s="301"/>
      <c r="AD16" s="301" t="e">
        <f>IF(AND('Mapa final'!#REF!="Alta",'Mapa final'!#REF!="Mayor"),CONCATENATE("R",'Mapa final'!#REF!),"")</f>
        <v>#REF!</v>
      </c>
      <c r="AE16" s="301"/>
      <c r="AF16" s="301" t="e">
        <f>IF(AND('Mapa final'!#REF!="Alta",'Mapa final'!#REF!="Mayor"),CONCATENATE("R",'Mapa final'!#REF!),"")</f>
        <v>#REF!</v>
      </c>
      <c r="AG16" s="302"/>
      <c r="AH16" s="291" t="e">
        <f>IF(AND('Mapa final'!#REF!="Alta",'Mapa final'!#REF!="Catastrófico"),CONCATENATE("R",'Mapa final'!#REF!),"")</f>
        <v>#REF!</v>
      </c>
      <c r="AI16" s="292"/>
      <c r="AJ16" s="292" t="e">
        <f>IF(AND('Mapa final'!#REF!="Alta",'Mapa final'!#REF!="Catastrófico"),CONCATENATE("R",'Mapa final'!#REF!),"")</f>
        <v>#REF!</v>
      </c>
      <c r="AK16" s="292"/>
      <c r="AL16" s="292" t="e">
        <f>IF(AND('Mapa final'!#REF!="Alta",'Mapa final'!#REF!="Catastrófico"),CONCATENATE("R",'Mapa final'!#REF!),"")</f>
        <v>#REF!</v>
      </c>
      <c r="AM16" s="293"/>
      <c r="AN16" s="69"/>
      <c r="AO16" s="334"/>
      <c r="AP16" s="335"/>
      <c r="AQ16" s="335"/>
      <c r="AR16" s="335"/>
      <c r="AS16" s="335"/>
      <c r="AT16" s="336"/>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320"/>
      <c r="C17" s="320"/>
      <c r="D17" s="321"/>
      <c r="E17" s="313"/>
      <c r="F17" s="314"/>
      <c r="G17" s="314"/>
      <c r="H17" s="314"/>
      <c r="I17" s="314"/>
      <c r="J17" s="282"/>
      <c r="K17" s="283"/>
      <c r="L17" s="283"/>
      <c r="M17" s="283"/>
      <c r="N17" s="283"/>
      <c r="O17" s="284"/>
      <c r="P17" s="282"/>
      <c r="Q17" s="283"/>
      <c r="R17" s="283"/>
      <c r="S17" s="283"/>
      <c r="T17" s="283"/>
      <c r="U17" s="284"/>
      <c r="V17" s="300"/>
      <c r="W17" s="301"/>
      <c r="X17" s="301"/>
      <c r="Y17" s="301"/>
      <c r="Z17" s="301"/>
      <c r="AA17" s="302"/>
      <c r="AB17" s="300"/>
      <c r="AC17" s="301"/>
      <c r="AD17" s="301"/>
      <c r="AE17" s="301"/>
      <c r="AF17" s="301"/>
      <c r="AG17" s="302"/>
      <c r="AH17" s="291"/>
      <c r="AI17" s="292"/>
      <c r="AJ17" s="292"/>
      <c r="AK17" s="292"/>
      <c r="AL17" s="292"/>
      <c r="AM17" s="293"/>
      <c r="AN17" s="69"/>
      <c r="AO17" s="334"/>
      <c r="AP17" s="335"/>
      <c r="AQ17" s="335"/>
      <c r="AR17" s="335"/>
      <c r="AS17" s="335"/>
      <c r="AT17" s="336"/>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320"/>
      <c r="C18" s="320"/>
      <c r="D18" s="321"/>
      <c r="E18" s="313"/>
      <c r="F18" s="314"/>
      <c r="G18" s="314"/>
      <c r="H18" s="314"/>
      <c r="I18" s="314"/>
      <c r="J18" s="282" t="e">
        <f>IF(AND('Mapa final'!#REF!="Alta",'Mapa final'!#REF!="Leve"),CONCATENATE("R",'Mapa final'!#REF!),"")</f>
        <v>#REF!</v>
      </c>
      <c r="K18" s="283"/>
      <c r="L18" s="283" t="e">
        <f>IF(AND('Mapa final'!#REF!="Alta",'Mapa final'!#REF!="Leve"),CONCATENATE("R",'Mapa final'!#REF!),"")</f>
        <v>#REF!</v>
      </c>
      <c r="M18" s="283"/>
      <c r="N18" s="283" t="e">
        <f>IF(AND('Mapa final'!#REF!="Alta",'Mapa final'!#REF!="Leve"),CONCATENATE("R",'Mapa final'!#REF!),"")</f>
        <v>#REF!</v>
      </c>
      <c r="O18" s="284"/>
      <c r="P18" s="282" t="e">
        <f>IF(AND('Mapa final'!#REF!="Alta",'Mapa final'!#REF!="Menor"),CONCATENATE("R",'Mapa final'!#REF!),"")</f>
        <v>#REF!</v>
      </c>
      <c r="Q18" s="283"/>
      <c r="R18" s="283" t="e">
        <f>IF(AND('Mapa final'!#REF!="Alta",'Mapa final'!#REF!="Menor"),CONCATENATE("R",'Mapa final'!#REF!),"")</f>
        <v>#REF!</v>
      </c>
      <c r="S18" s="283"/>
      <c r="T18" s="283" t="e">
        <f>IF(AND('Mapa final'!#REF!="Alta",'Mapa final'!#REF!="Menor"),CONCATENATE("R",'Mapa final'!#REF!),"")</f>
        <v>#REF!</v>
      </c>
      <c r="U18" s="284"/>
      <c r="V18" s="300" t="e">
        <f>IF(AND('Mapa final'!#REF!="Alta",'Mapa final'!#REF!="Moderado"),CONCATENATE("R",'Mapa final'!#REF!),"")</f>
        <v>#REF!</v>
      </c>
      <c r="W18" s="301"/>
      <c r="X18" s="301" t="e">
        <f>IF(AND('Mapa final'!#REF!="Alta",'Mapa final'!#REF!="Moderado"),CONCATENATE("R",'Mapa final'!#REF!),"")</f>
        <v>#REF!</v>
      </c>
      <c r="Y18" s="301"/>
      <c r="Z18" s="301" t="e">
        <f>IF(AND('Mapa final'!#REF!="Alta",'Mapa final'!#REF!="Moderado"),CONCATENATE("R",'Mapa final'!#REF!),"")</f>
        <v>#REF!</v>
      </c>
      <c r="AA18" s="302"/>
      <c r="AB18" s="300" t="e">
        <f>IF(AND('Mapa final'!#REF!="Alta",'Mapa final'!#REF!="Mayor"),CONCATENATE("R",'Mapa final'!#REF!),"")</f>
        <v>#REF!</v>
      </c>
      <c r="AC18" s="301"/>
      <c r="AD18" s="301" t="e">
        <f>IF(AND('Mapa final'!#REF!="Alta",'Mapa final'!#REF!="Mayor"),CONCATENATE("R",'Mapa final'!#REF!),"")</f>
        <v>#REF!</v>
      </c>
      <c r="AE18" s="301"/>
      <c r="AF18" s="301" t="e">
        <f>IF(AND('Mapa final'!#REF!="Alta",'Mapa final'!#REF!="Mayor"),CONCATENATE("R",'Mapa final'!#REF!),"")</f>
        <v>#REF!</v>
      </c>
      <c r="AG18" s="302"/>
      <c r="AH18" s="291" t="e">
        <f>IF(AND('Mapa final'!#REF!="Alta",'Mapa final'!#REF!="Catastrófico"),CONCATENATE("R",'Mapa final'!#REF!),"")</f>
        <v>#REF!</v>
      </c>
      <c r="AI18" s="292"/>
      <c r="AJ18" s="292" t="e">
        <f>IF(AND('Mapa final'!#REF!="Alta",'Mapa final'!#REF!="Catastrófico"),CONCATENATE("R",'Mapa final'!#REF!),"")</f>
        <v>#REF!</v>
      </c>
      <c r="AK18" s="292"/>
      <c r="AL18" s="292" t="e">
        <f>IF(AND('Mapa final'!#REF!="Alta",'Mapa final'!#REF!="Catastrófico"),CONCATENATE("R",'Mapa final'!#REF!),"")</f>
        <v>#REF!</v>
      </c>
      <c r="AM18" s="293"/>
      <c r="AN18" s="69"/>
      <c r="AO18" s="334"/>
      <c r="AP18" s="335"/>
      <c r="AQ18" s="335"/>
      <c r="AR18" s="335"/>
      <c r="AS18" s="335"/>
      <c r="AT18" s="336"/>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320"/>
      <c r="C19" s="320"/>
      <c r="D19" s="321"/>
      <c r="E19" s="313"/>
      <c r="F19" s="314"/>
      <c r="G19" s="314"/>
      <c r="H19" s="314"/>
      <c r="I19" s="314"/>
      <c r="J19" s="282"/>
      <c r="K19" s="283"/>
      <c r="L19" s="283"/>
      <c r="M19" s="283"/>
      <c r="N19" s="283"/>
      <c r="O19" s="284"/>
      <c r="P19" s="282"/>
      <c r="Q19" s="283"/>
      <c r="R19" s="283"/>
      <c r="S19" s="283"/>
      <c r="T19" s="283"/>
      <c r="U19" s="284"/>
      <c r="V19" s="300"/>
      <c r="W19" s="301"/>
      <c r="X19" s="301"/>
      <c r="Y19" s="301"/>
      <c r="Z19" s="301"/>
      <c r="AA19" s="302"/>
      <c r="AB19" s="300"/>
      <c r="AC19" s="301"/>
      <c r="AD19" s="301"/>
      <c r="AE19" s="301"/>
      <c r="AF19" s="301"/>
      <c r="AG19" s="302"/>
      <c r="AH19" s="291"/>
      <c r="AI19" s="292"/>
      <c r="AJ19" s="292"/>
      <c r="AK19" s="292"/>
      <c r="AL19" s="292"/>
      <c r="AM19" s="293"/>
      <c r="AN19" s="69"/>
      <c r="AO19" s="334"/>
      <c r="AP19" s="335"/>
      <c r="AQ19" s="335"/>
      <c r="AR19" s="335"/>
      <c r="AS19" s="335"/>
      <c r="AT19" s="336"/>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320"/>
      <c r="C20" s="320"/>
      <c r="D20" s="321"/>
      <c r="E20" s="313"/>
      <c r="F20" s="314"/>
      <c r="G20" s="314"/>
      <c r="H20" s="314"/>
      <c r="I20" s="314"/>
      <c r="J20" s="282" t="e">
        <f>IF(AND('Mapa final'!#REF!="Alta",'Mapa final'!#REF!="Leve"),CONCATENATE("R",'Mapa final'!#REF!),"")</f>
        <v>#REF!</v>
      </c>
      <c r="K20" s="283"/>
      <c r="L20" s="283" t="e">
        <f>IF(AND('Mapa final'!#REF!="Alta",'Mapa final'!#REF!="Leve"),CONCATENATE("R",'Mapa final'!#REF!),"")</f>
        <v>#REF!</v>
      </c>
      <c r="M20" s="283"/>
      <c r="N20" s="283" t="e">
        <f>IF(AND('Mapa final'!#REF!="Alta",'Mapa final'!#REF!="Leve"),CONCATENATE("R",'Mapa final'!#REF!),"")</f>
        <v>#REF!</v>
      </c>
      <c r="O20" s="284"/>
      <c r="P20" s="282" t="e">
        <f>IF(AND('Mapa final'!#REF!="Alta",'Mapa final'!#REF!="Menor"),CONCATENATE("R",'Mapa final'!#REF!),"")</f>
        <v>#REF!</v>
      </c>
      <c r="Q20" s="283"/>
      <c r="R20" s="283" t="e">
        <f>IF(AND('Mapa final'!#REF!="Alta",'Mapa final'!#REF!="Menor"),CONCATENATE("R",'Mapa final'!#REF!),"")</f>
        <v>#REF!</v>
      </c>
      <c r="S20" s="283"/>
      <c r="T20" s="283" t="e">
        <f>IF(AND('Mapa final'!#REF!="Alta",'Mapa final'!#REF!="Menor"),CONCATENATE("R",'Mapa final'!#REF!),"")</f>
        <v>#REF!</v>
      </c>
      <c r="U20" s="284"/>
      <c r="V20" s="300" t="e">
        <f>IF(AND('Mapa final'!#REF!="Alta",'Mapa final'!#REF!="Moderado"),CONCATENATE("R",'Mapa final'!#REF!),"")</f>
        <v>#REF!</v>
      </c>
      <c r="W20" s="301"/>
      <c r="X20" s="301" t="e">
        <f>IF(AND('Mapa final'!#REF!="Alta",'Mapa final'!#REF!="Moderado"),CONCATENATE("R",'Mapa final'!#REF!),"")</f>
        <v>#REF!</v>
      </c>
      <c r="Y20" s="301"/>
      <c r="Z20" s="301" t="e">
        <f>IF(AND('Mapa final'!#REF!="Alta",'Mapa final'!#REF!="Moderado"),CONCATENATE("R",'Mapa final'!#REF!),"")</f>
        <v>#REF!</v>
      </c>
      <c r="AA20" s="302"/>
      <c r="AB20" s="300" t="e">
        <f>IF(AND('Mapa final'!#REF!="Alta",'Mapa final'!#REF!="Mayor"),CONCATENATE("R",'Mapa final'!#REF!),"")</f>
        <v>#REF!</v>
      </c>
      <c r="AC20" s="301"/>
      <c r="AD20" s="301" t="e">
        <f>IF(AND('Mapa final'!#REF!="Alta",'Mapa final'!#REF!="Mayor"),CONCATENATE("R",'Mapa final'!#REF!),"")</f>
        <v>#REF!</v>
      </c>
      <c r="AE20" s="301"/>
      <c r="AF20" s="301" t="e">
        <f>IF(AND('Mapa final'!#REF!="Alta",'Mapa final'!#REF!="Mayor"),CONCATENATE("R",'Mapa final'!#REF!),"")</f>
        <v>#REF!</v>
      </c>
      <c r="AG20" s="302"/>
      <c r="AH20" s="291" t="e">
        <f>IF(AND('Mapa final'!#REF!="Alta",'Mapa final'!#REF!="Catastrófico"),CONCATENATE("R",'Mapa final'!#REF!),"")</f>
        <v>#REF!</v>
      </c>
      <c r="AI20" s="292"/>
      <c r="AJ20" s="292" t="e">
        <f>IF(AND('Mapa final'!#REF!="Alta",'Mapa final'!#REF!="Catastrófico"),CONCATENATE("R",'Mapa final'!#REF!),"")</f>
        <v>#REF!</v>
      </c>
      <c r="AK20" s="292"/>
      <c r="AL20" s="292" t="e">
        <f>IF(AND('Mapa final'!#REF!="Alta",'Mapa final'!#REF!="Catastrófico"),CONCATENATE("R",'Mapa final'!#REF!),"")</f>
        <v>#REF!</v>
      </c>
      <c r="AM20" s="293"/>
      <c r="AN20" s="69"/>
      <c r="AO20" s="334"/>
      <c r="AP20" s="335"/>
      <c r="AQ20" s="335"/>
      <c r="AR20" s="335"/>
      <c r="AS20" s="335"/>
      <c r="AT20" s="336"/>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320"/>
      <c r="C21" s="320"/>
      <c r="D21" s="321"/>
      <c r="E21" s="316"/>
      <c r="F21" s="317"/>
      <c r="G21" s="317"/>
      <c r="H21" s="317"/>
      <c r="I21" s="317"/>
      <c r="J21" s="285"/>
      <c r="K21" s="286"/>
      <c r="L21" s="286"/>
      <c r="M21" s="286"/>
      <c r="N21" s="286"/>
      <c r="O21" s="287"/>
      <c r="P21" s="285"/>
      <c r="Q21" s="286"/>
      <c r="R21" s="286"/>
      <c r="S21" s="286"/>
      <c r="T21" s="286"/>
      <c r="U21" s="287"/>
      <c r="V21" s="303"/>
      <c r="W21" s="304"/>
      <c r="X21" s="304"/>
      <c r="Y21" s="304"/>
      <c r="Z21" s="304"/>
      <c r="AA21" s="305"/>
      <c r="AB21" s="303"/>
      <c r="AC21" s="304"/>
      <c r="AD21" s="304"/>
      <c r="AE21" s="304"/>
      <c r="AF21" s="304"/>
      <c r="AG21" s="305"/>
      <c r="AH21" s="294"/>
      <c r="AI21" s="295"/>
      <c r="AJ21" s="295"/>
      <c r="AK21" s="295"/>
      <c r="AL21" s="295"/>
      <c r="AM21" s="296"/>
      <c r="AN21" s="69"/>
      <c r="AO21" s="337"/>
      <c r="AP21" s="338"/>
      <c r="AQ21" s="338"/>
      <c r="AR21" s="338"/>
      <c r="AS21" s="338"/>
      <c r="AT21" s="33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320"/>
      <c r="C22" s="320"/>
      <c r="D22" s="321"/>
      <c r="E22" s="310" t="s">
        <v>112</v>
      </c>
      <c r="F22" s="311"/>
      <c r="G22" s="311"/>
      <c r="H22" s="311"/>
      <c r="I22" s="312"/>
      <c r="J22" s="288" t="str">
        <f>IF(AND('Mapa final'!$J$9="Media",'Mapa final'!$N$9="Leve"),CONCATENATE("R",'Mapa final'!$A$9),"")</f>
        <v/>
      </c>
      <c r="K22" s="289"/>
      <c r="L22" s="289" t="str">
        <f>IF(AND('Mapa final'!$J$11="Media",'Mapa final'!$N$11="Leve"),CONCATENATE("R",'Mapa final'!$A$11),"")</f>
        <v/>
      </c>
      <c r="M22" s="289"/>
      <c r="N22" s="289" t="str">
        <f>IF(AND('Mapa final'!$J$13="Media",'Mapa final'!$N$13="Leve"),CONCATENATE("R",'Mapa final'!$A$13),"")</f>
        <v/>
      </c>
      <c r="O22" s="290"/>
      <c r="P22" s="288" t="str">
        <f>IF(AND('Mapa final'!$J$9="Media",'Mapa final'!$N$9="Menor"),CONCATENATE("R",'Mapa final'!$A$9),"")</f>
        <v/>
      </c>
      <c r="Q22" s="289"/>
      <c r="R22" s="289" t="str">
        <f>IF(AND('Mapa final'!$J$11="Media",'Mapa final'!$N$11="Menor"),CONCATENATE("R",'Mapa final'!$A$11),"")</f>
        <v/>
      </c>
      <c r="S22" s="289"/>
      <c r="T22" s="289" t="str">
        <f>IF(AND('Mapa final'!$J$13="Media",'Mapa final'!$N$13="Menor"),CONCATENATE("R",'Mapa final'!$A$13),"")</f>
        <v/>
      </c>
      <c r="U22" s="290"/>
      <c r="V22" s="288" t="str">
        <f>IF(AND('Mapa final'!$J$9="Media",'Mapa final'!$N$9="Moderado"),CONCATENATE("R",'Mapa final'!$A$9),"")</f>
        <v/>
      </c>
      <c r="W22" s="289"/>
      <c r="X22" s="289" t="str">
        <f>IF(AND('Mapa final'!$J$11="Media",'Mapa final'!$N$11="Moderado"),CONCATENATE("R",'Mapa final'!$A$11),"")</f>
        <v/>
      </c>
      <c r="Y22" s="289"/>
      <c r="Z22" s="289" t="str">
        <f>IF(AND('Mapa final'!$J$13="Media",'Mapa final'!$N$13="Moderado"),CONCATENATE("R",'Mapa final'!$A$13),"")</f>
        <v>R3</v>
      </c>
      <c r="AA22" s="290"/>
      <c r="AB22" s="306" t="str">
        <f>IF(AND('Mapa final'!$J$9="Media",'Mapa final'!$N$9="Mayor"),CONCATENATE("R",'Mapa final'!$A$9),"")</f>
        <v/>
      </c>
      <c r="AC22" s="307"/>
      <c r="AD22" s="307" t="str">
        <f>IF(AND('Mapa final'!$J$11="Media",'Mapa final'!$N$11="Mayor"),CONCATENATE("R",'Mapa final'!$A$11),"")</f>
        <v/>
      </c>
      <c r="AE22" s="307"/>
      <c r="AF22" s="307" t="str">
        <f>IF(AND('Mapa final'!$J$13="Media",'Mapa final'!$N$13="Mayor"),CONCATENATE("R",'Mapa final'!$A$13),"")</f>
        <v/>
      </c>
      <c r="AG22" s="308"/>
      <c r="AH22" s="297" t="str">
        <f>IF(AND('Mapa final'!$J$9="Media",'Mapa final'!$N$9="Catastrófico"),CONCATENATE("R",'Mapa final'!$A$9),"")</f>
        <v/>
      </c>
      <c r="AI22" s="298"/>
      <c r="AJ22" s="298" t="str">
        <f>IF(AND('Mapa final'!$J$11="Media",'Mapa final'!$N$11="Catastrófico"),CONCATENATE("R",'Mapa final'!$A$11),"")</f>
        <v/>
      </c>
      <c r="AK22" s="298"/>
      <c r="AL22" s="298" t="str">
        <f>IF(AND('Mapa final'!$J$13="Media",'Mapa final'!$N$13="Catastrófico"),CONCATENATE("R",'Mapa final'!$A$13),"")</f>
        <v/>
      </c>
      <c r="AM22" s="299"/>
      <c r="AN22" s="69"/>
      <c r="AO22" s="340" t="s">
        <v>76</v>
      </c>
      <c r="AP22" s="341"/>
      <c r="AQ22" s="341"/>
      <c r="AR22" s="341"/>
      <c r="AS22" s="341"/>
      <c r="AT22" s="342"/>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320"/>
      <c r="C23" s="320"/>
      <c r="D23" s="321"/>
      <c r="E23" s="313"/>
      <c r="F23" s="314"/>
      <c r="G23" s="314"/>
      <c r="H23" s="314"/>
      <c r="I23" s="315"/>
      <c r="J23" s="282"/>
      <c r="K23" s="283"/>
      <c r="L23" s="283"/>
      <c r="M23" s="283"/>
      <c r="N23" s="283"/>
      <c r="O23" s="284"/>
      <c r="P23" s="282"/>
      <c r="Q23" s="283"/>
      <c r="R23" s="283"/>
      <c r="S23" s="283"/>
      <c r="T23" s="283"/>
      <c r="U23" s="284"/>
      <c r="V23" s="282"/>
      <c r="W23" s="283"/>
      <c r="X23" s="283"/>
      <c r="Y23" s="283"/>
      <c r="Z23" s="283"/>
      <c r="AA23" s="284"/>
      <c r="AB23" s="300"/>
      <c r="AC23" s="301"/>
      <c r="AD23" s="301"/>
      <c r="AE23" s="301"/>
      <c r="AF23" s="301"/>
      <c r="AG23" s="302"/>
      <c r="AH23" s="291"/>
      <c r="AI23" s="292"/>
      <c r="AJ23" s="292"/>
      <c r="AK23" s="292"/>
      <c r="AL23" s="292"/>
      <c r="AM23" s="293"/>
      <c r="AN23" s="69"/>
      <c r="AO23" s="343"/>
      <c r="AP23" s="344"/>
      <c r="AQ23" s="344"/>
      <c r="AR23" s="344"/>
      <c r="AS23" s="344"/>
      <c r="AT23" s="345"/>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320"/>
      <c r="C24" s="320"/>
      <c r="D24" s="321"/>
      <c r="E24" s="313"/>
      <c r="F24" s="314"/>
      <c r="G24" s="314"/>
      <c r="H24" s="314"/>
      <c r="I24" s="315"/>
      <c r="J24" s="282" t="e">
        <f>IF(AND('Mapa final'!#REF!="Media",'Mapa final'!#REF!="Leve"),CONCATENATE("R",'Mapa final'!#REF!),"")</f>
        <v>#REF!</v>
      </c>
      <c r="K24" s="283"/>
      <c r="L24" s="283" t="e">
        <f>IF(AND('Mapa final'!#REF!="Media",'Mapa final'!#REF!="Leve"),CONCATENATE("R",'Mapa final'!#REF!),"")</f>
        <v>#REF!</v>
      </c>
      <c r="M24" s="283"/>
      <c r="N24" s="283" t="e">
        <f>IF(AND('Mapa final'!#REF!="Media",'Mapa final'!#REF!="Leve"),CONCATENATE("R",'Mapa final'!#REF!),"")</f>
        <v>#REF!</v>
      </c>
      <c r="O24" s="284"/>
      <c r="P24" s="282" t="e">
        <f>IF(AND('Mapa final'!#REF!="Media",'Mapa final'!#REF!="Menor"),CONCATENATE("R",'Mapa final'!#REF!),"")</f>
        <v>#REF!</v>
      </c>
      <c r="Q24" s="283"/>
      <c r="R24" s="283" t="e">
        <f>IF(AND('Mapa final'!#REF!="Media",'Mapa final'!#REF!="Menor"),CONCATENATE("R",'Mapa final'!#REF!),"")</f>
        <v>#REF!</v>
      </c>
      <c r="S24" s="283"/>
      <c r="T24" s="283" t="e">
        <f>IF(AND('Mapa final'!#REF!="Media",'Mapa final'!#REF!="Menor"),CONCATENATE("R",'Mapa final'!#REF!),"")</f>
        <v>#REF!</v>
      </c>
      <c r="U24" s="284"/>
      <c r="V24" s="282" t="e">
        <f>IF(AND('Mapa final'!#REF!="Media",'Mapa final'!#REF!="Moderado"),CONCATENATE("R",'Mapa final'!#REF!),"")</f>
        <v>#REF!</v>
      </c>
      <c r="W24" s="283"/>
      <c r="X24" s="283" t="e">
        <f>IF(AND('Mapa final'!#REF!="Media",'Mapa final'!#REF!="Moderado"),CONCATENATE("R",'Mapa final'!#REF!),"")</f>
        <v>#REF!</v>
      </c>
      <c r="Y24" s="283"/>
      <c r="Z24" s="283" t="e">
        <f>IF(AND('Mapa final'!#REF!="Media",'Mapa final'!#REF!="Moderado"),CONCATENATE("R",'Mapa final'!#REF!),"")</f>
        <v>#REF!</v>
      </c>
      <c r="AA24" s="284"/>
      <c r="AB24" s="300" t="e">
        <f>IF(AND('Mapa final'!#REF!="Media",'Mapa final'!#REF!="Mayor"),CONCATENATE("R",'Mapa final'!#REF!),"")</f>
        <v>#REF!</v>
      </c>
      <c r="AC24" s="301"/>
      <c r="AD24" s="301" t="e">
        <f>IF(AND('Mapa final'!#REF!="Media",'Mapa final'!#REF!="Mayor"),CONCATENATE("R",'Mapa final'!#REF!),"")</f>
        <v>#REF!</v>
      </c>
      <c r="AE24" s="301"/>
      <c r="AF24" s="301" t="e">
        <f>IF(AND('Mapa final'!#REF!="Media",'Mapa final'!#REF!="Mayor"),CONCATENATE("R",'Mapa final'!#REF!),"")</f>
        <v>#REF!</v>
      </c>
      <c r="AG24" s="302"/>
      <c r="AH24" s="291" t="e">
        <f>IF(AND('Mapa final'!#REF!="Media",'Mapa final'!#REF!="Catastrófico"),CONCATENATE("R",'Mapa final'!#REF!),"")</f>
        <v>#REF!</v>
      </c>
      <c r="AI24" s="292"/>
      <c r="AJ24" s="292" t="e">
        <f>IF(AND('Mapa final'!#REF!="Media",'Mapa final'!#REF!="Catastrófico"),CONCATENATE("R",'Mapa final'!#REF!),"")</f>
        <v>#REF!</v>
      </c>
      <c r="AK24" s="292"/>
      <c r="AL24" s="292" t="e">
        <f>IF(AND('Mapa final'!#REF!="Media",'Mapa final'!#REF!="Catastrófico"),CONCATENATE("R",'Mapa final'!#REF!),"")</f>
        <v>#REF!</v>
      </c>
      <c r="AM24" s="293"/>
      <c r="AN24" s="69"/>
      <c r="AO24" s="343"/>
      <c r="AP24" s="344"/>
      <c r="AQ24" s="344"/>
      <c r="AR24" s="344"/>
      <c r="AS24" s="344"/>
      <c r="AT24" s="345"/>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320"/>
      <c r="C25" s="320"/>
      <c r="D25" s="321"/>
      <c r="E25" s="313"/>
      <c r="F25" s="314"/>
      <c r="G25" s="314"/>
      <c r="H25" s="314"/>
      <c r="I25" s="315"/>
      <c r="J25" s="282"/>
      <c r="K25" s="283"/>
      <c r="L25" s="283"/>
      <c r="M25" s="283"/>
      <c r="N25" s="283"/>
      <c r="O25" s="284"/>
      <c r="P25" s="282"/>
      <c r="Q25" s="283"/>
      <c r="R25" s="283"/>
      <c r="S25" s="283"/>
      <c r="T25" s="283"/>
      <c r="U25" s="284"/>
      <c r="V25" s="282"/>
      <c r="W25" s="283"/>
      <c r="X25" s="283"/>
      <c r="Y25" s="283"/>
      <c r="Z25" s="283"/>
      <c r="AA25" s="284"/>
      <c r="AB25" s="300"/>
      <c r="AC25" s="301"/>
      <c r="AD25" s="301"/>
      <c r="AE25" s="301"/>
      <c r="AF25" s="301"/>
      <c r="AG25" s="302"/>
      <c r="AH25" s="291"/>
      <c r="AI25" s="292"/>
      <c r="AJ25" s="292"/>
      <c r="AK25" s="292"/>
      <c r="AL25" s="292"/>
      <c r="AM25" s="293"/>
      <c r="AN25" s="69"/>
      <c r="AO25" s="343"/>
      <c r="AP25" s="344"/>
      <c r="AQ25" s="344"/>
      <c r="AR25" s="344"/>
      <c r="AS25" s="344"/>
      <c r="AT25" s="345"/>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320"/>
      <c r="C26" s="320"/>
      <c r="D26" s="321"/>
      <c r="E26" s="313"/>
      <c r="F26" s="314"/>
      <c r="G26" s="314"/>
      <c r="H26" s="314"/>
      <c r="I26" s="315"/>
      <c r="J26" s="282" t="e">
        <f>IF(AND('Mapa final'!#REF!="Media",'Mapa final'!#REF!="Leve"),CONCATENATE("R",'Mapa final'!#REF!),"")</f>
        <v>#REF!</v>
      </c>
      <c r="K26" s="283"/>
      <c r="L26" s="283" t="e">
        <f>IF(AND('Mapa final'!#REF!="Media",'Mapa final'!#REF!="Leve"),CONCATENATE("R",'Mapa final'!#REF!),"")</f>
        <v>#REF!</v>
      </c>
      <c r="M26" s="283"/>
      <c r="N26" s="283" t="e">
        <f>IF(AND('Mapa final'!#REF!="Media",'Mapa final'!#REF!="Leve"),CONCATENATE("R",'Mapa final'!#REF!),"")</f>
        <v>#REF!</v>
      </c>
      <c r="O26" s="284"/>
      <c r="P26" s="282" t="e">
        <f>IF(AND('Mapa final'!#REF!="Media",'Mapa final'!#REF!="Menor"),CONCATENATE("R",'Mapa final'!#REF!),"")</f>
        <v>#REF!</v>
      </c>
      <c r="Q26" s="283"/>
      <c r="R26" s="283" t="e">
        <f>IF(AND('Mapa final'!#REF!="Media",'Mapa final'!#REF!="Menor"),CONCATENATE("R",'Mapa final'!#REF!),"")</f>
        <v>#REF!</v>
      </c>
      <c r="S26" s="283"/>
      <c r="T26" s="283" t="e">
        <f>IF(AND('Mapa final'!#REF!="Media",'Mapa final'!#REF!="Menor"),CONCATENATE("R",'Mapa final'!#REF!),"")</f>
        <v>#REF!</v>
      </c>
      <c r="U26" s="284"/>
      <c r="V26" s="282" t="e">
        <f>IF(AND('Mapa final'!#REF!="Media",'Mapa final'!#REF!="Moderado"),CONCATENATE("R",'Mapa final'!#REF!),"")</f>
        <v>#REF!</v>
      </c>
      <c r="W26" s="283"/>
      <c r="X26" s="283" t="e">
        <f>IF(AND('Mapa final'!#REF!="Media",'Mapa final'!#REF!="Moderado"),CONCATENATE("R",'Mapa final'!#REF!),"")</f>
        <v>#REF!</v>
      </c>
      <c r="Y26" s="283"/>
      <c r="Z26" s="283" t="e">
        <f>IF(AND('Mapa final'!#REF!="Media",'Mapa final'!#REF!="Moderado"),CONCATENATE("R",'Mapa final'!#REF!),"")</f>
        <v>#REF!</v>
      </c>
      <c r="AA26" s="284"/>
      <c r="AB26" s="300" t="e">
        <f>IF(AND('Mapa final'!#REF!="Media",'Mapa final'!#REF!="Mayor"),CONCATENATE("R",'Mapa final'!#REF!),"")</f>
        <v>#REF!</v>
      </c>
      <c r="AC26" s="301"/>
      <c r="AD26" s="301" t="e">
        <f>IF(AND('Mapa final'!#REF!="Media",'Mapa final'!#REF!="Mayor"),CONCATENATE("R",'Mapa final'!#REF!),"")</f>
        <v>#REF!</v>
      </c>
      <c r="AE26" s="301"/>
      <c r="AF26" s="301" t="e">
        <f>IF(AND('Mapa final'!#REF!="Media",'Mapa final'!#REF!="Mayor"),CONCATENATE("R",'Mapa final'!#REF!),"")</f>
        <v>#REF!</v>
      </c>
      <c r="AG26" s="302"/>
      <c r="AH26" s="291" t="e">
        <f>IF(AND('Mapa final'!#REF!="Media",'Mapa final'!#REF!="Catastrófico"),CONCATENATE("R",'Mapa final'!#REF!),"")</f>
        <v>#REF!</v>
      </c>
      <c r="AI26" s="292"/>
      <c r="AJ26" s="292" t="e">
        <f>IF(AND('Mapa final'!#REF!="Media",'Mapa final'!#REF!="Catastrófico"),CONCATENATE("R",'Mapa final'!#REF!),"")</f>
        <v>#REF!</v>
      </c>
      <c r="AK26" s="292"/>
      <c r="AL26" s="292" t="e">
        <f>IF(AND('Mapa final'!#REF!="Media",'Mapa final'!#REF!="Catastrófico"),CONCATENATE("R",'Mapa final'!#REF!),"")</f>
        <v>#REF!</v>
      </c>
      <c r="AM26" s="293"/>
      <c r="AN26" s="69"/>
      <c r="AO26" s="343"/>
      <c r="AP26" s="344"/>
      <c r="AQ26" s="344"/>
      <c r="AR26" s="344"/>
      <c r="AS26" s="344"/>
      <c r="AT26" s="345"/>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320"/>
      <c r="C27" s="320"/>
      <c r="D27" s="321"/>
      <c r="E27" s="313"/>
      <c r="F27" s="314"/>
      <c r="G27" s="314"/>
      <c r="H27" s="314"/>
      <c r="I27" s="315"/>
      <c r="J27" s="282"/>
      <c r="K27" s="283"/>
      <c r="L27" s="283"/>
      <c r="M27" s="283"/>
      <c r="N27" s="283"/>
      <c r="O27" s="284"/>
      <c r="P27" s="282"/>
      <c r="Q27" s="283"/>
      <c r="R27" s="283"/>
      <c r="S27" s="283"/>
      <c r="T27" s="283"/>
      <c r="U27" s="284"/>
      <c r="V27" s="282"/>
      <c r="W27" s="283"/>
      <c r="X27" s="283"/>
      <c r="Y27" s="283"/>
      <c r="Z27" s="283"/>
      <c r="AA27" s="284"/>
      <c r="AB27" s="300"/>
      <c r="AC27" s="301"/>
      <c r="AD27" s="301"/>
      <c r="AE27" s="301"/>
      <c r="AF27" s="301"/>
      <c r="AG27" s="302"/>
      <c r="AH27" s="291"/>
      <c r="AI27" s="292"/>
      <c r="AJ27" s="292"/>
      <c r="AK27" s="292"/>
      <c r="AL27" s="292"/>
      <c r="AM27" s="293"/>
      <c r="AN27" s="69"/>
      <c r="AO27" s="343"/>
      <c r="AP27" s="344"/>
      <c r="AQ27" s="344"/>
      <c r="AR27" s="344"/>
      <c r="AS27" s="344"/>
      <c r="AT27" s="345"/>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320"/>
      <c r="C28" s="320"/>
      <c r="D28" s="321"/>
      <c r="E28" s="313"/>
      <c r="F28" s="314"/>
      <c r="G28" s="314"/>
      <c r="H28" s="314"/>
      <c r="I28" s="315"/>
      <c r="J28" s="282" t="e">
        <f>IF(AND('Mapa final'!#REF!="Media",'Mapa final'!#REF!="Leve"),CONCATENATE("R",'Mapa final'!#REF!),"")</f>
        <v>#REF!</v>
      </c>
      <c r="K28" s="283"/>
      <c r="L28" s="283" t="e">
        <f>IF(AND('Mapa final'!#REF!="Media",'Mapa final'!#REF!="Leve"),CONCATENATE("R",'Mapa final'!#REF!),"")</f>
        <v>#REF!</v>
      </c>
      <c r="M28" s="283"/>
      <c r="N28" s="283" t="e">
        <f>IF(AND('Mapa final'!#REF!="Media",'Mapa final'!#REF!="Leve"),CONCATENATE("R",'Mapa final'!#REF!),"")</f>
        <v>#REF!</v>
      </c>
      <c r="O28" s="284"/>
      <c r="P28" s="282" t="e">
        <f>IF(AND('Mapa final'!#REF!="Media",'Mapa final'!#REF!="Menor"),CONCATENATE("R",'Mapa final'!#REF!),"")</f>
        <v>#REF!</v>
      </c>
      <c r="Q28" s="283"/>
      <c r="R28" s="283" t="e">
        <f>IF(AND('Mapa final'!#REF!="Media",'Mapa final'!#REF!="Menor"),CONCATENATE("R",'Mapa final'!#REF!),"")</f>
        <v>#REF!</v>
      </c>
      <c r="S28" s="283"/>
      <c r="T28" s="283" t="e">
        <f>IF(AND('Mapa final'!#REF!="Media",'Mapa final'!#REF!="Menor"),CONCATENATE("R",'Mapa final'!#REF!),"")</f>
        <v>#REF!</v>
      </c>
      <c r="U28" s="284"/>
      <c r="V28" s="282" t="e">
        <f>IF(AND('Mapa final'!#REF!="Media",'Mapa final'!#REF!="Moderado"),CONCATENATE("R",'Mapa final'!#REF!),"")</f>
        <v>#REF!</v>
      </c>
      <c r="W28" s="283"/>
      <c r="X28" s="283" t="e">
        <f>IF(AND('Mapa final'!#REF!="Media",'Mapa final'!#REF!="Moderado"),CONCATENATE("R",'Mapa final'!#REF!),"")</f>
        <v>#REF!</v>
      </c>
      <c r="Y28" s="283"/>
      <c r="Z28" s="283" t="e">
        <f>IF(AND('Mapa final'!#REF!="Media",'Mapa final'!#REF!="Moderado"),CONCATENATE("R",'Mapa final'!#REF!),"")</f>
        <v>#REF!</v>
      </c>
      <c r="AA28" s="284"/>
      <c r="AB28" s="300" t="e">
        <f>IF(AND('Mapa final'!#REF!="Media",'Mapa final'!#REF!="Mayor"),CONCATENATE("R",'Mapa final'!#REF!),"")</f>
        <v>#REF!</v>
      </c>
      <c r="AC28" s="301"/>
      <c r="AD28" s="301" t="e">
        <f>IF(AND('Mapa final'!#REF!="Media",'Mapa final'!#REF!="Mayor"),CONCATENATE("R",'Mapa final'!#REF!),"")</f>
        <v>#REF!</v>
      </c>
      <c r="AE28" s="301"/>
      <c r="AF28" s="301" t="e">
        <f>IF(AND('Mapa final'!#REF!="Media",'Mapa final'!#REF!="Mayor"),CONCATENATE("R",'Mapa final'!#REF!),"")</f>
        <v>#REF!</v>
      </c>
      <c r="AG28" s="302"/>
      <c r="AH28" s="291" t="e">
        <f>IF(AND('Mapa final'!#REF!="Media",'Mapa final'!#REF!="Catastrófico"),CONCATENATE("R",'Mapa final'!#REF!),"")</f>
        <v>#REF!</v>
      </c>
      <c r="AI28" s="292"/>
      <c r="AJ28" s="292" t="e">
        <f>IF(AND('Mapa final'!#REF!="Media",'Mapa final'!#REF!="Catastrófico"),CONCATENATE("R",'Mapa final'!#REF!),"")</f>
        <v>#REF!</v>
      </c>
      <c r="AK28" s="292"/>
      <c r="AL28" s="292" t="e">
        <f>IF(AND('Mapa final'!#REF!="Media",'Mapa final'!#REF!="Catastrófico"),CONCATENATE("R",'Mapa final'!#REF!),"")</f>
        <v>#REF!</v>
      </c>
      <c r="AM28" s="293"/>
      <c r="AN28" s="69"/>
      <c r="AO28" s="343"/>
      <c r="AP28" s="344"/>
      <c r="AQ28" s="344"/>
      <c r="AR28" s="344"/>
      <c r="AS28" s="344"/>
      <c r="AT28" s="345"/>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320"/>
      <c r="C29" s="320"/>
      <c r="D29" s="321"/>
      <c r="E29" s="316"/>
      <c r="F29" s="317"/>
      <c r="G29" s="317"/>
      <c r="H29" s="317"/>
      <c r="I29" s="318"/>
      <c r="J29" s="282"/>
      <c r="K29" s="283"/>
      <c r="L29" s="283"/>
      <c r="M29" s="283"/>
      <c r="N29" s="283"/>
      <c r="O29" s="284"/>
      <c r="P29" s="285"/>
      <c r="Q29" s="286"/>
      <c r="R29" s="286"/>
      <c r="S29" s="286"/>
      <c r="T29" s="286"/>
      <c r="U29" s="287"/>
      <c r="V29" s="285"/>
      <c r="W29" s="286"/>
      <c r="X29" s="286"/>
      <c r="Y29" s="286"/>
      <c r="Z29" s="286"/>
      <c r="AA29" s="287"/>
      <c r="AB29" s="303"/>
      <c r="AC29" s="304"/>
      <c r="AD29" s="304"/>
      <c r="AE29" s="304"/>
      <c r="AF29" s="304"/>
      <c r="AG29" s="305"/>
      <c r="AH29" s="294"/>
      <c r="AI29" s="295"/>
      <c r="AJ29" s="295"/>
      <c r="AK29" s="295"/>
      <c r="AL29" s="295"/>
      <c r="AM29" s="296"/>
      <c r="AN29" s="69"/>
      <c r="AO29" s="346"/>
      <c r="AP29" s="347"/>
      <c r="AQ29" s="347"/>
      <c r="AR29" s="347"/>
      <c r="AS29" s="347"/>
      <c r="AT29" s="348"/>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320"/>
      <c r="C30" s="320"/>
      <c r="D30" s="321"/>
      <c r="E30" s="310" t="s">
        <v>109</v>
      </c>
      <c r="F30" s="311"/>
      <c r="G30" s="311"/>
      <c r="H30" s="311"/>
      <c r="I30" s="311"/>
      <c r="J30" s="279" t="str">
        <f>IF(AND('Mapa final'!$J$9="Baja",'Mapa final'!$N$9="Leve"),CONCATENATE("R",'Mapa final'!$A$9),"")</f>
        <v/>
      </c>
      <c r="K30" s="280"/>
      <c r="L30" s="280" t="str">
        <f>IF(AND('Mapa final'!$J$11="Baja",'Mapa final'!$N$11="Leve"),CONCATENATE("R",'Mapa final'!$A$11),"")</f>
        <v/>
      </c>
      <c r="M30" s="280"/>
      <c r="N30" s="280" t="str">
        <f>IF(AND('Mapa final'!$J$13="Baja",'Mapa final'!$N$13="Leve"),CONCATENATE("R",'Mapa final'!$A$13),"")</f>
        <v/>
      </c>
      <c r="O30" s="281"/>
      <c r="P30" s="289" t="str">
        <f>IF(AND('Mapa final'!$J$9="Baja",'Mapa final'!$N$9="Menor"),CONCATENATE("R",'Mapa final'!$A$9),"")</f>
        <v/>
      </c>
      <c r="Q30" s="289"/>
      <c r="R30" s="289" t="str">
        <f>IF(AND('Mapa final'!$J$11="Baja",'Mapa final'!$N$11="Menor"),CONCATENATE("R",'Mapa final'!$A$11),"")</f>
        <v/>
      </c>
      <c r="S30" s="289"/>
      <c r="T30" s="289" t="str">
        <f>IF(AND('Mapa final'!$J$13="Baja",'Mapa final'!$N$13="Menor"),CONCATENATE("R",'Mapa final'!$A$13),"")</f>
        <v/>
      </c>
      <c r="U30" s="290"/>
      <c r="V30" s="288" t="str">
        <f>IF(AND('Mapa final'!$J$9="Baja",'Mapa final'!$N$9="Moderado"),CONCATENATE("R",'Mapa final'!$A$9),"")</f>
        <v/>
      </c>
      <c r="W30" s="289"/>
      <c r="X30" s="289" t="str">
        <f>IF(AND('Mapa final'!$J$11="Baja",'Mapa final'!$N$11="Moderado"),CONCATENATE("R",'Mapa final'!$A$11),"")</f>
        <v/>
      </c>
      <c r="Y30" s="289"/>
      <c r="Z30" s="289" t="str">
        <f>IF(AND('Mapa final'!$J$13="Baja",'Mapa final'!$N$13="Moderado"),CONCATENATE("R",'Mapa final'!$A$13),"")</f>
        <v/>
      </c>
      <c r="AA30" s="290"/>
      <c r="AB30" s="306" t="str">
        <f>IF(AND('Mapa final'!$J$9="Baja",'Mapa final'!$N$9="Mayor"),CONCATENATE("R",'Mapa final'!$A$9),"")</f>
        <v/>
      </c>
      <c r="AC30" s="307"/>
      <c r="AD30" s="307" t="str">
        <f>IF(AND('Mapa final'!$J$11="Baja",'Mapa final'!$N$11="Mayor"),CONCATENATE("R",'Mapa final'!$A$11),"")</f>
        <v/>
      </c>
      <c r="AE30" s="307"/>
      <c r="AF30" s="307" t="str">
        <f>IF(AND('Mapa final'!$J$13="Baja",'Mapa final'!$N$13="Mayor"),CONCATENATE("R",'Mapa final'!$A$13),"")</f>
        <v/>
      </c>
      <c r="AG30" s="308"/>
      <c r="AH30" s="297" t="str">
        <f>IF(AND('Mapa final'!$J$9="Baja",'Mapa final'!$N$9="Catastrófico"),CONCATENATE("R",'Mapa final'!$A$9),"")</f>
        <v/>
      </c>
      <c r="AI30" s="298"/>
      <c r="AJ30" s="298" t="str">
        <f>IF(AND('Mapa final'!$J$11="Baja",'Mapa final'!$N$11="Catastrófico"),CONCATENATE("R",'Mapa final'!$A$11),"")</f>
        <v/>
      </c>
      <c r="AK30" s="298"/>
      <c r="AL30" s="298" t="str">
        <f>IF(AND('Mapa final'!$J$13="Baja",'Mapa final'!$N$13="Catastrófico"),CONCATENATE("R",'Mapa final'!$A$13),"")</f>
        <v/>
      </c>
      <c r="AM30" s="299"/>
      <c r="AN30" s="69"/>
      <c r="AO30" s="349" t="s">
        <v>77</v>
      </c>
      <c r="AP30" s="350"/>
      <c r="AQ30" s="350"/>
      <c r="AR30" s="350"/>
      <c r="AS30" s="350"/>
      <c r="AT30" s="351"/>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320"/>
      <c r="C31" s="320"/>
      <c r="D31" s="321"/>
      <c r="E31" s="313"/>
      <c r="F31" s="314"/>
      <c r="G31" s="314"/>
      <c r="H31" s="314"/>
      <c r="I31" s="314"/>
      <c r="J31" s="273"/>
      <c r="K31" s="274"/>
      <c r="L31" s="274"/>
      <c r="M31" s="274"/>
      <c r="N31" s="274"/>
      <c r="O31" s="275"/>
      <c r="P31" s="283"/>
      <c r="Q31" s="283"/>
      <c r="R31" s="283"/>
      <c r="S31" s="283"/>
      <c r="T31" s="283"/>
      <c r="U31" s="284"/>
      <c r="V31" s="282"/>
      <c r="W31" s="283"/>
      <c r="X31" s="283"/>
      <c r="Y31" s="283"/>
      <c r="Z31" s="283"/>
      <c r="AA31" s="284"/>
      <c r="AB31" s="300"/>
      <c r="AC31" s="301"/>
      <c r="AD31" s="301"/>
      <c r="AE31" s="301"/>
      <c r="AF31" s="301"/>
      <c r="AG31" s="302"/>
      <c r="AH31" s="291"/>
      <c r="AI31" s="292"/>
      <c r="AJ31" s="292"/>
      <c r="AK31" s="292"/>
      <c r="AL31" s="292"/>
      <c r="AM31" s="293"/>
      <c r="AN31" s="69"/>
      <c r="AO31" s="352"/>
      <c r="AP31" s="353"/>
      <c r="AQ31" s="353"/>
      <c r="AR31" s="353"/>
      <c r="AS31" s="353"/>
      <c r="AT31" s="354"/>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320"/>
      <c r="C32" s="320"/>
      <c r="D32" s="321"/>
      <c r="E32" s="313"/>
      <c r="F32" s="314"/>
      <c r="G32" s="314"/>
      <c r="H32" s="314"/>
      <c r="I32" s="314"/>
      <c r="J32" s="273" t="e">
        <f>IF(AND('Mapa final'!#REF!="Baja",'Mapa final'!#REF!="Leve"),CONCATENATE("R",'Mapa final'!#REF!),"")</f>
        <v>#REF!</v>
      </c>
      <c r="K32" s="274"/>
      <c r="L32" s="274" t="e">
        <f>IF(AND('Mapa final'!#REF!="Baja",'Mapa final'!#REF!="Leve"),CONCATENATE("R",'Mapa final'!#REF!),"")</f>
        <v>#REF!</v>
      </c>
      <c r="M32" s="274"/>
      <c r="N32" s="274" t="e">
        <f>IF(AND('Mapa final'!#REF!="Baja",'Mapa final'!#REF!="Leve"),CONCATENATE("R",'Mapa final'!#REF!),"")</f>
        <v>#REF!</v>
      </c>
      <c r="O32" s="275"/>
      <c r="P32" s="283" t="e">
        <f>IF(AND('Mapa final'!#REF!="Baja",'Mapa final'!#REF!="Menor"),CONCATENATE("R",'Mapa final'!#REF!),"")</f>
        <v>#REF!</v>
      </c>
      <c r="Q32" s="283"/>
      <c r="R32" s="283" t="e">
        <f>IF(AND('Mapa final'!#REF!="Baja",'Mapa final'!#REF!="Menor"),CONCATENATE("R",'Mapa final'!#REF!),"")</f>
        <v>#REF!</v>
      </c>
      <c r="S32" s="283"/>
      <c r="T32" s="283" t="e">
        <f>IF(AND('Mapa final'!#REF!="Baja",'Mapa final'!#REF!="Menor"),CONCATENATE("R",'Mapa final'!#REF!),"")</f>
        <v>#REF!</v>
      </c>
      <c r="U32" s="284"/>
      <c r="V32" s="282" t="e">
        <f>IF(AND('Mapa final'!#REF!="Baja",'Mapa final'!#REF!="Moderado"),CONCATENATE("R",'Mapa final'!#REF!),"")</f>
        <v>#REF!</v>
      </c>
      <c r="W32" s="283"/>
      <c r="X32" s="283" t="e">
        <f>IF(AND('Mapa final'!#REF!="Baja",'Mapa final'!#REF!="Moderado"),CONCATENATE("R",'Mapa final'!#REF!),"")</f>
        <v>#REF!</v>
      </c>
      <c r="Y32" s="283"/>
      <c r="Z32" s="283" t="e">
        <f>IF(AND('Mapa final'!#REF!="Baja",'Mapa final'!#REF!="Moderado"),CONCATENATE("R",'Mapa final'!#REF!),"")</f>
        <v>#REF!</v>
      </c>
      <c r="AA32" s="284"/>
      <c r="AB32" s="300" t="e">
        <f>IF(AND('Mapa final'!#REF!="Baja",'Mapa final'!#REF!="Mayor"),CONCATENATE("R",'Mapa final'!#REF!),"")</f>
        <v>#REF!</v>
      </c>
      <c r="AC32" s="301"/>
      <c r="AD32" s="301" t="e">
        <f>IF(AND('Mapa final'!#REF!="Baja",'Mapa final'!#REF!="Mayor"),CONCATENATE("R",'Mapa final'!#REF!),"")</f>
        <v>#REF!</v>
      </c>
      <c r="AE32" s="301"/>
      <c r="AF32" s="301" t="e">
        <f>IF(AND('Mapa final'!#REF!="Baja",'Mapa final'!#REF!="Mayor"),CONCATENATE("R",'Mapa final'!#REF!),"")</f>
        <v>#REF!</v>
      </c>
      <c r="AG32" s="302"/>
      <c r="AH32" s="291" t="e">
        <f>IF(AND('Mapa final'!#REF!="Baja",'Mapa final'!#REF!="Catastrófico"),CONCATENATE("R",'Mapa final'!#REF!),"")</f>
        <v>#REF!</v>
      </c>
      <c r="AI32" s="292"/>
      <c r="AJ32" s="292" t="e">
        <f>IF(AND('Mapa final'!#REF!="Baja",'Mapa final'!#REF!="Catastrófico"),CONCATENATE("R",'Mapa final'!#REF!),"")</f>
        <v>#REF!</v>
      </c>
      <c r="AK32" s="292"/>
      <c r="AL32" s="292" t="e">
        <f>IF(AND('Mapa final'!#REF!="Baja",'Mapa final'!#REF!="Catastrófico"),CONCATENATE("R",'Mapa final'!#REF!),"")</f>
        <v>#REF!</v>
      </c>
      <c r="AM32" s="293"/>
      <c r="AN32" s="69"/>
      <c r="AO32" s="352"/>
      <c r="AP32" s="353"/>
      <c r="AQ32" s="353"/>
      <c r="AR32" s="353"/>
      <c r="AS32" s="353"/>
      <c r="AT32" s="354"/>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320"/>
      <c r="C33" s="320"/>
      <c r="D33" s="321"/>
      <c r="E33" s="313"/>
      <c r="F33" s="314"/>
      <c r="G33" s="314"/>
      <c r="H33" s="314"/>
      <c r="I33" s="314"/>
      <c r="J33" s="273"/>
      <c r="K33" s="274"/>
      <c r="L33" s="274"/>
      <c r="M33" s="274"/>
      <c r="N33" s="274"/>
      <c r="O33" s="275"/>
      <c r="P33" s="283"/>
      <c r="Q33" s="283"/>
      <c r="R33" s="283"/>
      <c r="S33" s="283"/>
      <c r="T33" s="283"/>
      <c r="U33" s="284"/>
      <c r="V33" s="282"/>
      <c r="W33" s="283"/>
      <c r="X33" s="283"/>
      <c r="Y33" s="283"/>
      <c r="Z33" s="283"/>
      <c r="AA33" s="284"/>
      <c r="AB33" s="300"/>
      <c r="AC33" s="301"/>
      <c r="AD33" s="301"/>
      <c r="AE33" s="301"/>
      <c r="AF33" s="301"/>
      <c r="AG33" s="302"/>
      <c r="AH33" s="291"/>
      <c r="AI33" s="292"/>
      <c r="AJ33" s="292"/>
      <c r="AK33" s="292"/>
      <c r="AL33" s="292"/>
      <c r="AM33" s="293"/>
      <c r="AN33" s="69"/>
      <c r="AO33" s="352"/>
      <c r="AP33" s="353"/>
      <c r="AQ33" s="353"/>
      <c r="AR33" s="353"/>
      <c r="AS33" s="353"/>
      <c r="AT33" s="354"/>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320"/>
      <c r="C34" s="320"/>
      <c r="D34" s="321"/>
      <c r="E34" s="313"/>
      <c r="F34" s="314"/>
      <c r="G34" s="314"/>
      <c r="H34" s="314"/>
      <c r="I34" s="314"/>
      <c r="J34" s="273" t="e">
        <f>IF(AND('Mapa final'!#REF!="Baja",'Mapa final'!#REF!="Leve"),CONCATENATE("R",'Mapa final'!#REF!),"")</f>
        <v>#REF!</v>
      </c>
      <c r="K34" s="274"/>
      <c r="L34" s="274" t="e">
        <f>IF(AND('Mapa final'!#REF!="Baja",'Mapa final'!#REF!="Leve"),CONCATENATE("R",'Mapa final'!#REF!),"")</f>
        <v>#REF!</v>
      </c>
      <c r="M34" s="274"/>
      <c r="N34" s="274" t="e">
        <f>IF(AND('Mapa final'!#REF!="Baja",'Mapa final'!#REF!="Leve"),CONCATENATE("R",'Mapa final'!#REF!),"")</f>
        <v>#REF!</v>
      </c>
      <c r="O34" s="275"/>
      <c r="P34" s="283" t="e">
        <f>IF(AND('Mapa final'!#REF!="Baja",'Mapa final'!#REF!="Menor"),CONCATENATE("R",'Mapa final'!#REF!),"")</f>
        <v>#REF!</v>
      </c>
      <c r="Q34" s="283"/>
      <c r="R34" s="283" t="e">
        <f>IF(AND('Mapa final'!#REF!="Baja",'Mapa final'!#REF!="Menor"),CONCATENATE("R",'Mapa final'!#REF!),"")</f>
        <v>#REF!</v>
      </c>
      <c r="S34" s="283"/>
      <c r="T34" s="283" t="e">
        <f>IF(AND('Mapa final'!#REF!="Baja",'Mapa final'!#REF!="Menor"),CONCATENATE("R",'Mapa final'!#REF!),"")</f>
        <v>#REF!</v>
      </c>
      <c r="U34" s="284"/>
      <c r="V34" s="282" t="e">
        <f>IF(AND('Mapa final'!#REF!="Baja",'Mapa final'!#REF!="Moderado"),CONCATENATE("R",'Mapa final'!#REF!),"")</f>
        <v>#REF!</v>
      </c>
      <c r="W34" s="283"/>
      <c r="X34" s="283" t="e">
        <f>IF(AND('Mapa final'!#REF!="Baja",'Mapa final'!#REF!="Moderado"),CONCATENATE("R",'Mapa final'!#REF!),"")</f>
        <v>#REF!</v>
      </c>
      <c r="Y34" s="283"/>
      <c r="Z34" s="283" t="e">
        <f>IF(AND('Mapa final'!#REF!="Baja",'Mapa final'!#REF!="Moderado"),CONCATENATE("R",'Mapa final'!#REF!),"")</f>
        <v>#REF!</v>
      </c>
      <c r="AA34" s="284"/>
      <c r="AB34" s="300" t="e">
        <f>IF(AND('Mapa final'!#REF!="Baja",'Mapa final'!#REF!="Mayor"),CONCATENATE("R",'Mapa final'!#REF!),"")</f>
        <v>#REF!</v>
      </c>
      <c r="AC34" s="301"/>
      <c r="AD34" s="301" t="e">
        <f>IF(AND('Mapa final'!#REF!="Baja",'Mapa final'!#REF!="Mayor"),CONCATENATE("R",'Mapa final'!#REF!),"")</f>
        <v>#REF!</v>
      </c>
      <c r="AE34" s="301"/>
      <c r="AF34" s="301" t="e">
        <f>IF(AND('Mapa final'!#REF!="Baja",'Mapa final'!#REF!="Mayor"),CONCATENATE("R",'Mapa final'!#REF!),"")</f>
        <v>#REF!</v>
      </c>
      <c r="AG34" s="302"/>
      <c r="AH34" s="291" t="e">
        <f>IF(AND('Mapa final'!#REF!="Baja",'Mapa final'!#REF!="Catastrófico"),CONCATENATE("R",'Mapa final'!#REF!),"")</f>
        <v>#REF!</v>
      </c>
      <c r="AI34" s="292"/>
      <c r="AJ34" s="292" t="e">
        <f>IF(AND('Mapa final'!#REF!="Baja",'Mapa final'!#REF!="Catastrófico"),CONCATENATE("R",'Mapa final'!#REF!),"")</f>
        <v>#REF!</v>
      </c>
      <c r="AK34" s="292"/>
      <c r="AL34" s="292" t="e">
        <f>IF(AND('Mapa final'!#REF!="Baja",'Mapa final'!#REF!="Catastrófico"),CONCATENATE("R",'Mapa final'!#REF!),"")</f>
        <v>#REF!</v>
      </c>
      <c r="AM34" s="293"/>
      <c r="AN34" s="69"/>
      <c r="AO34" s="352"/>
      <c r="AP34" s="353"/>
      <c r="AQ34" s="353"/>
      <c r="AR34" s="353"/>
      <c r="AS34" s="353"/>
      <c r="AT34" s="354"/>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320"/>
      <c r="C35" s="320"/>
      <c r="D35" s="321"/>
      <c r="E35" s="313"/>
      <c r="F35" s="314"/>
      <c r="G35" s="314"/>
      <c r="H35" s="314"/>
      <c r="I35" s="314"/>
      <c r="J35" s="273"/>
      <c r="K35" s="274"/>
      <c r="L35" s="274"/>
      <c r="M35" s="274"/>
      <c r="N35" s="274"/>
      <c r="O35" s="275"/>
      <c r="P35" s="283"/>
      <c r="Q35" s="283"/>
      <c r="R35" s="283"/>
      <c r="S35" s="283"/>
      <c r="T35" s="283"/>
      <c r="U35" s="284"/>
      <c r="V35" s="282"/>
      <c r="W35" s="283"/>
      <c r="X35" s="283"/>
      <c r="Y35" s="283"/>
      <c r="Z35" s="283"/>
      <c r="AA35" s="284"/>
      <c r="AB35" s="300"/>
      <c r="AC35" s="301"/>
      <c r="AD35" s="301"/>
      <c r="AE35" s="301"/>
      <c r="AF35" s="301"/>
      <c r="AG35" s="302"/>
      <c r="AH35" s="291"/>
      <c r="AI35" s="292"/>
      <c r="AJ35" s="292"/>
      <c r="AK35" s="292"/>
      <c r="AL35" s="292"/>
      <c r="AM35" s="293"/>
      <c r="AN35" s="69"/>
      <c r="AO35" s="352"/>
      <c r="AP35" s="353"/>
      <c r="AQ35" s="353"/>
      <c r="AR35" s="353"/>
      <c r="AS35" s="353"/>
      <c r="AT35" s="354"/>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320"/>
      <c r="C36" s="320"/>
      <c r="D36" s="321"/>
      <c r="E36" s="313"/>
      <c r="F36" s="314"/>
      <c r="G36" s="314"/>
      <c r="H36" s="314"/>
      <c r="I36" s="314"/>
      <c r="J36" s="273" t="e">
        <f>IF(AND('Mapa final'!#REF!="Baja",'Mapa final'!#REF!="Leve"),CONCATENATE("R",'Mapa final'!#REF!),"")</f>
        <v>#REF!</v>
      </c>
      <c r="K36" s="274"/>
      <c r="L36" s="274" t="e">
        <f>IF(AND('Mapa final'!#REF!="Baja",'Mapa final'!#REF!="Leve"),CONCATENATE("R",'Mapa final'!#REF!),"")</f>
        <v>#REF!</v>
      </c>
      <c r="M36" s="274"/>
      <c r="N36" s="274" t="e">
        <f>IF(AND('Mapa final'!#REF!="Baja",'Mapa final'!#REF!="Leve"),CONCATENATE("R",'Mapa final'!#REF!),"")</f>
        <v>#REF!</v>
      </c>
      <c r="O36" s="275"/>
      <c r="P36" s="283" t="e">
        <f>IF(AND('Mapa final'!#REF!="Baja",'Mapa final'!#REF!="Menor"),CONCATENATE("R",'Mapa final'!#REF!),"")</f>
        <v>#REF!</v>
      </c>
      <c r="Q36" s="283"/>
      <c r="R36" s="283" t="e">
        <f>IF(AND('Mapa final'!#REF!="Baja",'Mapa final'!#REF!="Menor"),CONCATENATE("R",'Mapa final'!#REF!),"")</f>
        <v>#REF!</v>
      </c>
      <c r="S36" s="283"/>
      <c r="T36" s="283" t="e">
        <f>IF(AND('Mapa final'!#REF!="Baja",'Mapa final'!#REF!="Menor"),CONCATENATE("R",'Mapa final'!#REF!),"")</f>
        <v>#REF!</v>
      </c>
      <c r="U36" s="284"/>
      <c r="V36" s="282" t="e">
        <f>IF(AND('Mapa final'!#REF!="Baja",'Mapa final'!#REF!="Moderado"),CONCATENATE("R",'Mapa final'!#REF!),"")</f>
        <v>#REF!</v>
      </c>
      <c r="W36" s="283"/>
      <c r="X36" s="283" t="e">
        <f>IF(AND('Mapa final'!#REF!="Baja",'Mapa final'!#REF!="Moderado"),CONCATENATE("R",'Mapa final'!#REF!),"")</f>
        <v>#REF!</v>
      </c>
      <c r="Y36" s="283"/>
      <c r="Z36" s="283" t="e">
        <f>IF(AND('Mapa final'!#REF!="Baja",'Mapa final'!#REF!="Moderado"),CONCATENATE("R",'Mapa final'!#REF!),"")</f>
        <v>#REF!</v>
      </c>
      <c r="AA36" s="284"/>
      <c r="AB36" s="300" t="e">
        <f>IF(AND('Mapa final'!#REF!="Baja",'Mapa final'!#REF!="Mayor"),CONCATENATE("R",'Mapa final'!#REF!),"")</f>
        <v>#REF!</v>
      </c>
      <c r="AC36" s="301"/>
      <c r="AD36" s="301" t="e">
        <f>IF(AND('Mapa final'!#REF!="Baja",'Mapa final'!#REF!="Mayor"),CONCATENATE("R",'Mapa final'!#REF!),"")</f>
        <v>#REF!</v>
      </c>
      <c r="AE36" s="301"/>
      <c r="AF36" s="301" t="e">
        <f>IF(AND('Mapa final'!#REF!="Baja",'Mapa final'!#REF!="Mayor"),CONCATENATE("R",'Mapa final'!#REF!),"")</f>
        <v>#REF!</v>
      </c>
      <c r="AG36" s="302"/>
      <c r="AH36" s="291" t="e">
        <f>IF(AND('Mapa final'!#REF!="Baja",'Mapa final'!#REF!="Catastrófico"),CONCATENATE("R",'Mapa final'!#REF!),"")</f>
        <v>#REF!</v>
      </c>
      <c r="AI36" s="292"/>
      <c r="AJ36" s="292" t="e">
        <f>IF(AND('Mapa final'!#REF!="Baja",'Mapa final'!#REF!="Catastrófico"),CONCATENATE("R",'Mapa final'!#REF!),"")</f>
        <v>#REF!</v>
      </c>
      <c r="AK36" s="292"/>
      <c r="AL36" s="292" t="e">
        <f>IF(AND('Mapa final'!#REF!="Baja",'Mapa final'!#REF!="Catastrófico"),CONCATENATE("R",'Mapa final'!#REF!),"")</f>
        <v>#REF!</v>
      </c>
      <c r="AM36" s="293"/>
      <c r="AN36" s="69"/>
      <c r="AO36" s="352"/>
      <c r="AP36" s="353"/>
      <c r="AQ36" s="353"/>
      <c r="AR36" s="353"/>
      <c r="AS36" s="353"/>
      <c r="AT36" s="354"/>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320"/>
      <c r="C37" s="320"/>
      <c r="D37" s="321"/>
      <c r="E37" s="316"/>
      <c r="F37" s="317"/>
      <c r="G37" s="317"/>
      <c r="H37" s="317"/>
      <c r="I37" s="317"/>
      <c r="J37" s="276"/>
      <c r="K37" s="277"/>
      <c r="L37" s="277"/>
      <c r="M37" s="277"/>
      <c r="N37" s="277"/>
      <c r="O37" s="278"/>
      <c r="P37" s="286"/>
      <c r="Q37" s="286"/>
      <c r="R37" s="286"/>
      <c r="S37" s="286"/>
      <c r="T37" s="286"/>
      <c r="U37" s="287"/>
      <c r="V37" s="285"/>
      <c r="W37" s="286"/>
      <c r="X37" s="286"/>
      <c r="Y37" s="286"/>
      <c r="Z37" s="286"/>
      <c r="AA37" s="287"/>
      <c r="AB37" s="303"/>
      <c r="AC37" s="304"/>
      <c r="AD37" s="304"/>
      <c r="AE37" s="304"/>
      <c r="AF37" s="304"/>
      <c r="AG37" s="305"/>
      <c r="AH37" s="294"/>
      <c r="AI37" s="295"/>
      <c r="AJ37" s="295"/>
      <c r="AK37" s="295"/>
      <c r="AL37" s="295"/>
      <c r="AM37" s="296"/>
      <c r="AN37" s="69"/>
      <c r="AO37" s="355"/>
      <c r="AP37" s="356"/>
      <c r="AQ37" s="356"/>
      <c r="AR37" s="356"/>
      <c r="AS37" s="356"/>
      <c r="AT37" s="357"/>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320"/>
      <c r="C38" s="320"/>
      <c r="D38" s="321"/>
      <c r="E38" s="310" t="s">
        <v>108</v>
      </c>
      <c r="F38" s="311"/>
      <c r="G38" s="311"/>
      <c r="H38" s="311"/>
      <c r="I38" s="312"/>
      <c r="J38" s="279" t="str">
        <f>IF(AND('Mapa final'!$J$9="Muy Baja",'Mapa final'!$N$9="Leve"),CONCATENATE("R",'Mapa final'!$A$9),"")</f>
        <v/>
      </c>
      <c r="K38" s="280"/>
      <c r="L38" s="280" t="str">
        <f>IF(AND('Mapa final'!$J$11="Muy Baja",'Mapa final'!$N$11="Leve"),CONCATENATE("R",'Mapa final'!$A$11),"")</f>
        <v/>
      </c>
      <c r="M38" s="280"/>
      <c r="N38" s="280" t="str">
        <f>IF(AND('Mapa final'!$J$13="Muy Baja",'Mapa final'!$N$13="Leve"),CONCATENATE("R",'Mapa final'!$A$13),"")</f>
        <v/>
      </c>
      <c r="O38" s="281"/>
      <c r="P38" s="279" t="str">
        <f>IF(AND('Mapa final'!$J$9="Muy Baja",'Mapa final'!$N$9="Menor"),CONCATENATE("R",'Mapa final'!$A$9),"")</f>
        <v/>
      </c>
      <c r="Q38" s="280"/>
      <c r="R38" s="280" t="str">
        <f>IF(AND('Mapa final'!$J$11="Muy Baja",'Mapa final'!$N$11="Menor"),CONCATENATE("R",'Mapa final'!$A$11),"")</f>
        <v/>
      </c>
      <c r="S38" s="280"/>
      <c r="T38" s="280" t="str">
        <f>IF(AND('Mapa final'!$J$13="Muy Baja",'Mapa final'!$N$13="Menor"),CONCATENATE("R",'Mapa final'!$A$13),"")</f>
        <v/>
      </c>
      <c r="U38" s="281"/>
      <c r="V38" s="288" t="str">
        <f>IF(AND('Mapa final'!$J$9="Muy Baja",'Mapa final'!$N$9="Moderado"),CONCATENATE("R",'Mapa final'!$A$9),"")</f>
        <v/>
      </c>
      <c r="W38" s="289"/>
      <c r="X38" s="289" t="str">
        <f>IF(AND('Mapa final'!$J$11="Muy Baja",'Mapa final'!$N$11="Moderado"),CONCATENATE("R",'Mapa final'!$A$11),"")</f>
        <v/>
      </c>
      <c r="Y38" s="289"/>
      <c r="Z38" s="289" t="str">
        <f>IF(AND('Mapa final'!$J$13="Muy Baja",'Mapa final'!$N$13="Moderado"),CONCATENATE("R",'Mapa final'!$A$13),"")</f>
        <v/>
      </c>
      <c r="AA38" s="290"/>
      <c r="AB38" s="306" t="str">
        <f>IF(AND('Mapa final'!$J$9="Muy Baja",'Mapa final'!$N$9="Mayor"),CONCATENATE("R",'Mapa final'!$A$9),"")</f>
        <v/>
      </c>
      <c r="AC38" s="307"/>
      <c r="AD38" s="307" t="str">
        <f>IF(AND('Mapa final'!$J$11="Muy Baja",'Mapa final'!$N$11="Mayor"),CONCATENATE("R",'Mapa final'!$A$11),"")</f>
        <v/>
      </c>
      <c r="AE38" s="307"/>
      <c r="AF38" s="307" t="str">
        <f>IF(AND('Mapa final'!$J$13="Muy Baja",'Mapa final'!$N$13="Mayor"),CONCATENATE("R",'Mapa final'!$A$13),"")</f>
        <v/>
      </c>
      <c r="AG38" s="308"/>
      <c r="AH38" s="297" t="str">
        <f>IF(AND('Mapa final'!$J$9="Muy Baja",'Mapa final'!$N$9="Catastrófico"),CONCATENATE("R",'Mapa final'!$A$9),"")</f>
        <v/>
      </c>
      <c r="AI38" s="298"/>
      <c r="AJ38" s="298" t="str">
        <f>IF(AND('Mapa final'!$J$11="Muy Baja",'Mapa final'!$N$11="Catastrófico"),CONCATENATE("R",'Mapa final'!$A$11),"")</f>
        <v/>
      </c>
      <c r="AK38" s="298"/>
      <c r="AL38" s="298" t="str">
        <f>IF(AND('Mapa final'!$J$13="Muy Baja",'Mapa final'!$N$13="Catastrófico"),CONCATENATE("R",'Mapa final'!$A$13),"")</f>
        <v/>
      </c>
      <c r="AM38" s="299"/>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320"/>
      <c r="C39" s="320"/>
      <c r="D39" s="321"/>
      <c r="E39" s="313"/>
      <c r="F39" s="314"/>
      <c r="G39" s="314"/>
      <c r="H39" s="314"/>
      <c r="I39" s="315"/>
      <c r="J39" s="273"/>
      <c r="K39" s="274"/>
      <c r="L39" s="274"/>
      <c r="M39" s="274"/>
      <c r="N39" s="274"/>
      <c r="O39" s="275"/>
      <c r="P39" s="273"/>
      <c r="Q39" s="274"/>
      <c r="R39" s="274"/>
      <c r="S39" s="274"/>
      <c r="T39" s="274"/>
      <c r="U39" s="275"/>
      <c r="V39" s="282"/>
      <c r="W39" s="283"/>
      <c r="X39" s="283"/>
      <c r="Y39" s="283"/>
      <c r="Z39" s="283"/>
      <c r="AA39" s="284"/>
      <c r="AB39" s="300"/>
      <c r="AC39" s="301"/>
      <c r="AD39" s="301"/>
      <c r="AE39" s="301"/>
      <c r="AF39" s="301"/>
      <c r="AG39" s="302"/>
      <c r="AH39" s="291"/>
      <c r="AI39" s="292"/>
      <c r="AJ39" s="292"/>
      <c r="AK39" s="292"/>
      <c r="AL39" s="292"/>
      <c r="AM39" s="293"/>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320"/>
      <c r="C40" s="320"/>
      <c r="D40" s="321"/>
      <c r="E40" s="313"/>
      <c r="F40" s="314"/>
      <c r="G40" s="314"/>
      <c r="H40" s="314"/>
      <c r="I40" s="315"/>
      <c r="J40" s="273" t="e">
        <f>IF(AND('Mapa final'!#REF!="Muy Baja",'Mapa final'!#REF!="Leve"),CONCATENATE("R",'Mapa final'!#REF!),"")</f>
        <v>#REF!</v>
      </c>
      <c r="K40" s="274"/>
      <c r="L40" s="274" t="e">
        <f>IF(AND('Mapa final'!#REF!="Muy Baja",'Mapa final'!#REF!="Leve"),CONCATENATE("R",'Mapa final'!#REF!),"")</f>
        <v>#REF!</v>
      </c>
      <c r="M40" s="274"/>
      <c r="N40" s="274" t="e">
        <f>IF(AND('Mapa final'!#REF!="Muy Baja",'Mapa final'!#REF!="Leve"),CONCATENATE("R",'Mapa final'!#REF!),"")</f>
        <v>#REF!</v>
      </c>
      <c r="O40" s="275"/>
      <c r="P40" s="273" t="e">
        <f>IF(AND('Mapa final'!#REF!="Muy Baja",'Mapa final'!#REF!="Menor"),CONCATENATE("R",'Mapa final'!#REF!),"")</f>
        <v>#REF!</v>
      </c>
      <c r="Q40" s="274"/>
      <c r="R40" s="274" t="e">
        <f>IF(AND('Mapa final'!#REF!="Muy Baja",'Mapa final'!#REF!="Menor"),CONCATENATE("R",'Mapa final'!#REF!),"")</f>
        <v>#REF!</v>
      </c>
      <c r="S40" s="274"/>
      <c r="T40" s="274" t="e">
        <f>IF(AND('Mapa final'!#REF!="Muy Baja",'Mapa final'!#REF!="Menor"),CONCATENATE("R",'Mapa final'!#REF!),"")</f>
        <v>#REF!</v>
      </c>
      <c r="U40" s="275"/>
      <c r="V40" s="282" t="e">
        <f>IF(AND('Mapa final'!#REF!="Muy Baja",'Mapa final'!#REF!="Moderado"),CONCATENATE("R",'Mapa final'!#REF!),"")</f>
        <v>#REF!</v>
      </c>
      <c r="W40" s="283"/>
      <c r="X40" s="283" t="e">
        <f>IF(AND('Mapa final'!#REF!="Muy Baja",'Mapa final'!#REF!="Moderado"),CONCATENATE("R",'Mapa final'!#REF!),"")</f>
        <v>#REF!</v>
      </c>
      <c r="Y40" s="283"/>
      <c r="Z40" s="283" t="e">
        <f>IF(AND('Mapa final'!#REF!="Muy Baja",'Mapa final'!#REF!="Moderado"),CONCATENATE("R",'Mapa final'!#REF!),"")</f>
        <v>#REF!</v>
      </c>
      <c r="AA40" s="284"/>
      <c r="AB40" s="300" t="e">
        <f>IF(AND('Mapa final'!#REF!="Muy Baja",'Mapa final'!#REF!="Mayor"),CONCATENATE("R",'Mapa final'!#REF!),"")</f>
        <v>#REF!</v>
      </c>
      <c r="AC40" s="301"/>
      <c r="AD40" s="301" t="e">
        <f>IF(AND('Mapa final'!#REF!="Muy Baja",'Mapa final'!#REF!="Mayor"),CONCATENATE("R",'Mapa final'!#REF!),"")</f>
        <v>#REF!</v>
      </c>
      <c r="AE40" s="301"/>
      <c r="AF40" s="301" t="e">
        <f>IF(AND('Mapa final'!#REF!="Muy Baja",'Mapa final'!#REF!="Mayor"),CONCATENATE("R",'Mapa final'!#REF!),"")</f>
        <v>#REF!</v>
      </c>
      <c r="AG40" s="302"/>
      <c r="AH40" s="291" t="e">
        <f>IF(AND('Mapa final'!#REF!="Muy Baja",'Mapa final'!#REF!="Catastrófico"),CONCATENATE("R",'Mapa final'!#REF!),"")</f>
        <v>#REF!</v>
      </c>
      <c r="AI40" s="292"/>
      <c r="AJ40" s="292" t="e">
        <f>IF(AND('Mapa final'!#REF!="Muy Baja",'Mapa final'!#REF!="Catastrófico"),CONCATENATE("R",'Mapa final'!#REF!),"")</f>
        <v>#REF!</v>
      </c>
      <c r="AK40" s="292"/>
      <c r="AL40" s="292" t="e">
        <f>IF(AND('Mapa final'!#REF!="Muy Baja",'Mapa final'!#REF!="Catastrófico"),CONCATENATE("R",'Mapa final'!#REF!),"")</f>
        <v>#REF!</v>
      </c>
      <c r="AM40" s="293"/>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320"/>
      <c r="C41" s="320"/>
      <c r="D41" s="321"/>
      <c r="E41" s="313"/>
      <c r="F41" s="314"/>
      <c r="G41" s="314"/>
      <c r="H41" s="314"/>
      <c r="I41" s="315"/>
      <c r="J41" s="273"/>
      <c r="K41" s="274"/>
      <c r="L41" s="274"/>
      <c r="M41" s="274"/>
      <c r="N41" s="274"/>
      <c r="O41" s="275"/>
      <c r="P41" s="273"/>
      <c r="Q41" s="274"/>
      <c r="R41" s="274"/>
      <c r="S41" s="274"/>
      <c r="T41" s="274"/>
      <c r="U41" s="275"/>
      <c r="V41" s="282"/>
      <c r="W41" s="283"/>
      <c r="X41" s="283"/>
      <c r="Y41" s="283"/>
      <c r="Z41" s="283"/>
      <c r="AA41" s="284"/>
      <c r="AB41" s="300"/>
      <c r="AC41" s="301"/>
      <c r="AD41" s="301"/>
      <c r="AE41" s="301"/>
      <c r="AF41" s="301"/>
      <c r="AG41" s="302"/>
      <c r="AH41" s="291"/>
      <c r="AI41" s="292"/>
      <c r="AJ41" s="292"/>
      <c r="AK41" s="292"/>
      <c r="AL41" s="292"/>
      <c r="AM41" s="293"/>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320"/>
      <c r="C42" s="320"/>
      <c r="D42" s="321"/>
      <c r="E42" s="313"/>
      <c r="F42" s="314"/>
      <c r="G42" s="314"/>
      <c r="H42" s="314"/>
      <c r="I42" s="315"/>
      <c r="J42" s="273" t="e">
        <f>IF(AND('Mapa final'!#REF!="Muy Baja",'Mapa final'!#REF!="Leve"),CONCATENATE("R",'Mapa final'!#REF!),"")</f>
        <v>#REF!</v>
      </c>
      <c r="K42" s="274"/>
      <c r="L42" s="274" t="e">
        <f>IF(AND('Mapa final'!#REF!="Muy Baja",'Mapa final'!#REF!="Leve"),CONCATENATE("R",'Mapa final'!#REF!),"")</f>
        <v>#REF!</v>
      </c>
      <c r="M42" s="274"/>
      <c r="N42" s="274" t="e">
        <f>IF(AND('Mapa final'!#REF!="Muy Baja",'Mapa final'!#REF!="Leve"),CONCATENATE("R",'Mapa final'!#REF!),"")</f>
        <v>#REF!</v>
      </c>
      <c r="O42" s="275"/>
      <c r="P42" s="273" t="e">
        <f>IF(AND('Mapa final'!#REF!="Muy Baja",'Mapa final'!#REF!="Menor"),CONCATENATE("R",'Mapa final'!#REF!),"")</f>
        <v>#REF!</v>
      </c>
      <c r="Q42" s="274"/>
      <c r="R42" s="274" t="e">
        <f>IF(AND('Mapa final'!#REF!="Muy Baja",'Mapa final'!#REF!="Menor"),CONCATENATE("R",'Mapa final'!#REF!),"")</f>
        <v>#REF!</v>
      </c>
      <c r="S42" s="274"/>
      <c r="T42" s="274" t="e">
        <f>IF(AND('Mapa final'!#REF!="Muy Baja",'Mapa final'!#REF!="Menor"),CONCATENATE("R",'Mapa final'!#REF!),"")</f>
        <v>#REF!</v>
      </c>
      <c r="U42" s="275"/>
      <c r="V42" s="282" t="e">
        <f>IF(AND('Mapa final'!#REF!="Muy Baja",'Mapa final'!#REF!="Moderado"),CONCATENATE("R",'Mapa final'!#REF!),"")</f>
        <v>#REF!</v>
      </c>
      <c r="W42" s="283"/>
      <c r="X42" s="283" t="e">
        <f>IF(AND('Mapa final'!#REF!="Muy Baja",'Mapa final'!#REF!="Moderado"),CONCATENATE("R",'Mapa final'!#REF!),"")</f>
        <v>#REF!</v>
      </c>
      <c r="Y42" s="283"/>
      <c r="Z42" s="283" t="e">
        <f>IF(AND('Mapa final'!#REF!="Muy Baja",'Mapa final'!#REF!="Moderado"),CONCATENATE("R",'Mapa final'!#REF!),"")</f>
        <v>#REF!</v>
      </c>
      <c r="AA42" s="284"/>
      <c r="AB42" s="300" t="e">
        <f>IF(AND('Mapa final'!#REF!="Muy Baja",'Mapa final'!#REF!="Mayor"),CONCATENATE("R",'Mapa final'!#REF!),"")</f>
        <v>#REF!</v>
      </c>
      <c r="AC42" s="301"/>
      <c r="AD42" s="301" t="e">
        <f>IF(AND('Mapa final'!#REF!="Muy Baja",'Mapa final'!#REF!="Mayor"),CONCATENATE("R",'Mapa final'!#REF!),"")</f>
        <v>#REF!</v>
      </c>
      <c r="AE42" s="301"/>
      <c r="AF42" s="301" t="e">
        <f>IF(AND('Mapa final'!#REF!="Muy Baja",'Mapa final'!#REF!="Mayor"),CONCATENATE("R",'Mapa final'!#REF!),"")</f>
        <v>#REF!</v>
      </c>
      <c r="AG42" s="302"/>
      <c r="AH42" s="291" t="e">
        <f>IF(AND('Mapa final'!#REF!="Muy Baja",'Mapa final'!#REF!="Catastrófico"),CONCATENATE("R",'Mapa final'!#REF!),"")</f>
        <v>#REF!</v>
      </c>
      <c r="AI42" s="292"/>
      <c r="AJ42" s="292" t="e">
        <f>IF(AND('Mapa final'!#REF!="Muy Baja",'Mapa final'!#REF!="Catastrófico"),CONCATENATE("R",'Mapa final'!#REF!),"")</f>
        <v>#REF!</v>
      </c>
      <c r="AK42" s="292"/>
      <c r="AL42" s="292" t="e">
        <f>IF(AND('Mapa final'!#REF!="Muy Baja",'Mapa final'!#REF!="Catastrófico"),CONCATENATE("R",'Mapa final'!#REF!),"")</f>
        <v>#REF!</v>
      </c>
      <c r="AM42" s="293"/>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320"/>
      <c r="C43" s="320"/>
      <c r="D43" s="321"/>
      <c r="E43" s="313"/>
      <c r="F43" s="314"/>
      <c r="G43" s="314"/>
      <c r="H43" s="314"/>
      <c r="I43" s="315"/>
      <c r="J43" s="273"/>
      <c r="K43" s="274"/>
      <c r="L43" s="274"/>
      <c r="M43" s="274"/>
      <c r="N43" s="274"/>
      <c r="O43" s="275"/>
      <c r="P43" s="273"/>
      <c r="Q43" s="274"/>
      <c r="R43" s="274"/>
      <c r="S43" s="274"/>
      <c r="T43" s="274"/>
      <c r="U43" s="275"/>
      <c r="V43" s="282"/>
      <c r="W43" s="283"/>
      <c r="X43" s="283"/>
      <c r="Y43" s="283"/>
      <c r="Z43" s="283"/>
      <c r="AA43" s="284"/>
      <c r="AB43" s="300"/>
      <c r="AC43" s="301"/>
      <c r="AD43" s="301"/>
      <c r="AE43" s="301"/>
      <c r="AF43" s="301"/>
      <c r="AG43" s="302"/>
      <c r="AH43" s="291"/>
      <c r="AI43" s="292"/>
      <c r="AJ43" s="292"/>
      <c r="AK43" s="292"/>
      <c r="AL43" s="292"/>
      <c r="AM43" s="293"/>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320"/>
      <c r="C44" s="320"/>
      <c r="D44" s="321"/>
      <c r="E44" s="313"/>
      <c r="F44" s="314"/>
      <c r="G44" s="314"/>
      <c r="H44" s="314"/>
      <c r="I44" s="315"/>
      <c r="J44" s="273" t="e">
        <f>IF(AND('Mapa final'!#REF!="Muy Baja",'Mapa final'!#REF!="Leve"),CONCATENATE("R",'Mapa final'!#REF!),"")</f>
        <v>#REF!</v>
      </c>
      <c r="K44" s="274"/>
      <c r="L44" s="274" t="e">
        <f>IF(AND('Mapa final'!#REF!="Muy Baja",'Mapa final'!#REF!="Leve"),CONCATENATE("R",'Mapa final'!#REF!),"")</f>
        <v>#REF!</v>
      </c>
      <c r="M44" s="274"/>
      <c r="N44" s="274" t="e">
        <f>IF(AND('Mapa final'!#REF!="Muy Baja",'Mapa final'!#REF!="Leve"),CONCATENATE("R",'Mapa final'!#REF!),"")</f>
        <v>#REF!</v>
      </c>
      <c r="O44" s="275"/>
      <c r="P44" s="273" t="e">
        <f>IF(AND('Mapa final'!#REF!="Muy Baja",'Mapa final'!#REF!="Menor"),CONCATENATE("R",'Mapa final'!#REF!),"")</f>
        <v>#REF!</v>
      </c>
      <c r="Q44" s="274"/>
      <c r="R44" s="274" t="e">
        <f>IF(AND('Mapa final'!#REF!="Muy Baja",'Mapa final'!#REF!="Menor"),CONCATENATE("R",'Mapa final'!#REF!),"")</f>
        <v>#REF!</v>
      </c>
      <c r="S44" s="274"/>
      <c r="T44" s="274" t="e">
        <f>IF(AND('Mapa final'!#REF!="Muy Baja",'Mapa final'!#REF!="Menor"),CONCATENATE("R",'Mapa final'!#REF!),"")</f>
        <v>#REF!</v>
      </c>
      <c r="U44" s="275"/>
      <c r="V44" s="282" t="e">
        <f>IF(AND('Mapa final'!#REF!="Muy Baja",'Mapa final'!#REF!="Moderado"),CONCATENATE("R",'Mapa final'!#REF!),"")</f>
        <v>#REF!</v>
      </c>
      <c r="W44" s="283"/>
      <c r="X44" s="283" t="e">
        <f>IF(AND('Mapa final'!#REF!="Muy Baja",'Mapa final'!#REF!="Moderado"),CONCATENATE("R",'Mapa final'!#REF!),"")</f>
        <v>#REF!</v>
      </c>
      <c r="Y44" s="283"/>
      <c r="Z44" s="283" t="e">
        <f>IF(AND('Mapa final'!#REF!="Muy Baja",'Mapa final'!#REF!="Moderado"),CONCATENATE("R",'Mapa final'!#REF!),"")</f>
        <v>#REF!</v>
      </c>
      <c r="AA44" s="284"/>
      <c r="AB44" s="300" t="e">
        <f>IF(AND('Mapa final'!#REF!="Muy Baja",'Mapa final'!#REF!="Mayor"),CONCATENATE("R",'Mapa final'!#REF!),"")</f>
        <v>#REF!</v>
      </c>
      <c r="AC44" s="301"/>
      <c r="AD44" s="301" t="e">
        <f>IF(AND('Mapa final'!#REF!="Muy Baja",'Mapa final'!#REF!="Mayor"),CONCATENATE("R",'Mapa final'!#REF!),"")</f>
        <v>#REF!</v>
      </c>
      <c r="AE44" s="301"/>
      <c r="AF44" s="301" t="e">
        <f>IF(AND('Mapa final'!#REF!="Muy Baja",'Mapa final'!#REF!="Mayor"),CONCATENATE("R",'Mapa final'!#REF!),"")</f>
        <v>#REF!</v>
      </c>
      <c r="AG44" s="302"/>
      <c r="AH44" s="291" t="e">
        <f>IF(AND('Mapa final'!#REF!="Muy Baja",'Mapa final'!#REF!="Catastrófico"),CONCATENATE("R",'Mapa final'!#REF!),"")</f>
        <v>#REF!</v>
      </c>
      <c r="AI44" s="292"/>
      <c r="AJ44" s="292" t="e">
        <f>IF(AND('Mapa final'!#REF!="Muy Baja",'Mapa final'!#REF!="Catastrófico"),CONCATENATE("R",'Mapa final'!#REF!),"")</f>
        <v>#REF!</v>
      </c>
      <c r="AK44" s="292"/>
      <c r="AL44" s="292" t="e">
        <f>IF(AND('Mapa final'!#REF!="Muy Baja",'Mapa final'!#REF!="Catastrófico"),CONCATENATE("R",'Mapa final'!#REF!),"")</f>
        <v>#REF!</v>
      </c>
      <c r="AM44" s="293"/>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320"/>
      <c r="C45" s="320"/>
      <c r="D45" s="321"/>
      <c r="E45" s="316"/>
      <c r="F45" s="317"/>
      <c r="G45" s="317"/>
      <c r="H45" s="317"/>
      <c r="I45" s="318"/>
      <c r="J45" s="276"/>
      <c r="K45" s="277"/>
      <c r="L45" s="277"/>
      <c r="M45" s="277"/>
      <c r="N45" s="277"/>
      <c r="O45" s="278"/>
      <c r="P45" s="276"/>
      <c r="Q45" s="277"/>
      <c r="R45" s="277"/>
      <c r="S45" s="277"/>
      <c r="T45" s="277"/>
      <c r="U45" s="278"/>
      <c r="V45" s="285"/>
      <c r="W45" s="286"/>
      <c r="X45" s="286"/>
      <c r="Y45" s="286"/>
      <c r="Z45" s="286"/>
      <c r="AA45" s="287"/>
      <c r="AB45" s="303"/>
      <c r="AC45" s="304"/>
      <c r="AD45" s="304"/>
      <c r="AE45" s="304"/>
      <c r="AF45" s="304"/>
      <c r="AG45" s="305"/>
      <c r="AH45" s="294"/>
      <c r="AI45" s="295"/>
      <c r="AJ45" s="295"/>
      <c r="AK45" s="295"/>
      <c r="AL45" s="295"/>
      <c r="AM45" s="296"/>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310" t="s">
        <v>107</v>
      </c>
      <c r="K46" s="311"/>
      <c r="L46" s="311"/>
      <c r="M46" s="311"/>
      <c r="N46" s="311"/>
      <c r="O46" s="312"/>
      <c r="P46" s="310" t="s">
        <v>106</v>
      </c>
      <c r="Q46" s="311"/>
      <c r="R46" s="311"/>
      <c r="S46" s="311"/>
      <c r="T46" s="311"/>
      <c r="U46" s="312"/>
      <c r="V46" s="310" t="s">
        <v>105</v>
      </c>
      <c r="W46" s="311"/>
      <c r="X46" s="311"/>
      <c r="Y46" s="311"/>
      <c r="Z46" s="311"/>
      <c r="AA46" s="312"/>
      <c r="AB46" s="310" t="s">
        <v>104</v>
      </c>
      <c r="AC46" s="319"/>
      <c r="AD46" s="311"/>
      <c r="AE46" s="311"/>
      <c r="AF46" s="311"/>
      <c r="AG46" s="312"/>
      <c r="AH46" s="310" t="s">
        <v>103</v>
      </c>
      <c r="AI46" s="311"/>
      <c r="AJ46" s="311"/>
      <c r="AK46" s="311"/>
      <c r="AL46" s="311"/>
      <c r="AM46" s="312"/>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313"/>
      <c r="K47" s="314"/>
      <c r="L47" s="314"/>
      <c r="M47" s="314"/>
      <c r="N47" s="314"/>
      <c r="O47" s="315"/>
      <c r="P47" s="313"/>
      <c r="Q47" s="314"/>
      <c r="R47" s="314"/>
      <c r="S47" s="314"/>
      <c r="T47" s="314"/>
      <c r="U47" s="315"/>
      <c r="V47" s="313"/>
      <c r="W47" s="314"/>
      <c r="X47" s="314"/>
      <c r="Y47" s="314"/>
      <c r="Z47" s="314"/>
      <c r="AA47" s="315"/>
      <c r="AB47" s="313"/>
      <c r="AC47" s="314"/>
      <c r="AD47" s="314"/>
      <c r="AE47" s="314"/>
      <c r="AF47" s="314"/>
      <c r="AG47" s="315"/>
      <c r="AH47" s="313"/>
      <c r="AI47" s="314"/>
      <c r="AJ47" s="314"/>
      <c r="AK47" s="314"/>
      <c r="AL47" s="314"/>
      <c r="AM47" s="315"/>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313"/>
      <c r="K48" s="314"/>
      <c r="L48" s="314"/>
      <c r="M48" s="314"/>
      <c r="N48" s="314"/>
      <c r="O48" s="315"/>
      <c r="P48" s="313"/>
      <c r="Q48" s="314"/>
      <c r="R48" s="314"/>
      <c r="S48" s="314"/>
      <c r="T48" s="314"/>
      <c r="U48" s="315"/>
      <c r="V48" s="313"/>
      <c r="W48" s="314"/>
      <c r="X48" s="314"/>
      <c r="Y48" s="314"/>
      <c r="Z48" s="314"/>
      <c r="AA48" s="315"/>
      <c r="AB48" s="313"/>
      <c r="AC48" s="314"/>
      <c r="AD48" s="314"/>
      <c r="AE48" s="314"/>
      <c r="AF48" s="314"/>
      <c r="AG48" s="315"/>
      <c r="AH48" s="313"/>
      <c r="AI48" s="314"/>
      <c r="AJ48" s="314"/>
      <c r="AK48" s="314"/>
      <c r="AL48" s="314"/>
      <c r="AM48" s="315"/>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313"/>
      <c r="K49" s="314"/>
      <c r="L49" s="314"/>
      <c r="M49" s="314"/>
      <c r="N49" s="314"/>
      <c r="O49" s="315"/>
      <c r="P49" s="313"/>
      <c r="Q49" s="314"/>
      <c r="R49" s="314"/>
      <c r="S49" s="314"/>
      <c r="T49" s="314"/>
      <c r="U49" s="315"/>
      <c r="V49" s="313"/>
      <c r="W49" s="314"/>
      <c r="X49" s="314"/>
      <c r="Y49" s="314"/>
      <c r="Z49" s="314"/>
      <c r="AA49" s="315"/>
      <c r="AB49" s="313"/>
      <c r="AC49" s="314"/>
      <c r="AD49" s="314"/>
      <c r="AE49" s="314"/>
      <c r="AF49" s="314"/>
      <c r="AG49" s="315"/>
      <c r="AH49" s="313"/>
      <c r="AI49" s="314"/>
      <c r="AJ49" s="314"/>
      <c r="AK49" s="314"/>
      <c r="AL49" s="314"/>
      <c r="AM49" s="315"/>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313"/>
      <c r="K50" s="314"/>
      <c r="L50" s="314"/>
      <c r="M50" s="314"/>
      <c r="N50" s="314"/>
      <c r="O50" s="315"/>
      <c r="P50" s="313"/>
      <c r="Q50" s="314"/>
      <c r="R50" s="314"/>
      <c r="S50" s="314"/>
      <c r="T50" s="314"/>
      <c r="U50" s="315"/>
      <c r="V50" s="313"/>
      <c r="W50" s="314"/>
      <c r="X50" s="314"/>
      <c r="Y50" s="314"/>
      <c r="Z50" s="314"/>
      <c r="AA50" s="315"/>
      <c r="AB50" s="313"/>
      <c r="AC50" s="314"/>
      <c r="AD50" s="314"/>
      <c r="AE50" s="314"/>
      <c r="AF50" s="314"/>
      <c r="AG50" s="315"/>
      <c r="AH50" s="313"/>
      <c r="AI50" s="314"/>
      <c r="AJ50" s="314"/>
      <c r="AK50" s="314"/>
      <c r="AL50" s="314"/>
      <c r="AM50" s="315"/>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316"/>
      <c r="K51" s="317"/>
      <c r="L51" s="317"/>
      <c r="M51" s="317"/>
      <c r="N51" s="317"/>
      <c r="O51" s="318"/>
      <c r="P51" s="316"/>
      <c r="Q51" s="317"/>
      <c r="R51" s="317"/>
      <c r="S51" s="317"/>
      <c r="T51" s="317"/>
      <c r="U51" s="318"/>
      <c r="V51" s="316"/>
      <c r="W51" s="317"/>
      <c r="X51" s="317"/>
      <c r="Y51" s="317"/>
      <c r="Z51" s="317"/>
      <c r="AA51" s="318"/>
      <c r="AB51" s="316"/>
      <c r="AC51" s="317"/>
      <c r="AD51" s="317"/>
      <c r="AE51" s="317"/>
      <c r="AF51" s="317"/>
      <c r="AG51" s="318"/>
      <c r="AH51" s="316"/>
      <c r="AI51" s="317"/>
      <c r="AJ51" s="317"/>
      <c r="AK51" s="317"/>
      <c r="AL51" s="317"/>
      <c r="AM51" s="318"/>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sheetPr>
  <dimension ref="A1:CM248"/>
  <sheetViews>
    <sheetView topLeftCell="A10" zoomScale="40" zoomScaleNormal="40" zoomScalePageLayoutView="40" workbookViewId="0">
      <selection activeCell="M46" sqref="M46"/>
    </sheetView>
  </sheetViews>
  <sheetFormatPr baseColWidth="10" defaultRowHeight="15" x14ac:dyDescent="0.25"/>
  <cols>
    <col min="2" max="18" width="5.7109375" customWidth="1"/>
    <col min="19" max="19" width="8.42578125" customWidth="1"/>
    <col min="20" max="23" width="5.7109375" customWidth="1"/>
    <col min="24" max="24" width="8.42578125" customWidth="1"/>
    <col min="25" max="26" width="5.7109375" customWidth="1"/>
    <col min="27" max="27" width="10.7109375" customWidth="1"/>
    <col min="28" max="28" width="5.7109375" customWidth="1"/>
    <col min="29" max="29" width="7.42578125" customWidth="1"/>
    <col min="30" max="33" width="5.7109375" customWidth="1"/>
    <col min="34" max="34" width="8.42578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387" t="s">
        <v>152</v>
      </c>
      <c r="C2" s="388"/>
      <c r="D2" s="388"/>
      <c r="E2" s="388"/>
      <c r="F2" s="388"/>
      <c r="G2" s="388"/>
      <c r="H2" s="388"/>
      <c r="I2" s="388"/>
      <c r="J2" s="309" t="s">
        <v>2</v>
      </c>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388"/>
      <c r="C3" s="388"/>
      <c r="D3" s="388"/>
      <c r="E3" s="388"/>
      <c r="F3" s="388"/>
      <c r="G3" s="388"/>
      <c r="H3" s="388"/>
      <c r="I3" s="388"/>
      <c r="J3" s="309"/>
      <c r="K3" s="30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388"/>
      <c r="C4" s="388"/>
      <c r="D4" s="388"/>
      <c r="E4" s="388"/>
      <c r="F4" s="388"/>
      <c r="G4" s="388"/>
      <c r="H4" s="388"/>
      <c r="I4" s="388"/>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320" t="s">
        <v>3</v>
      </c>
      <c r="C6" s="320"/>
      <c r="D6" s="321"/>
      <c r="E6" s="358" t="s">
        <v>111</v>
      </c>
      <c r="F6" s="359"/>
      <c r="G6" s="359"/>
      <c r="H6" s="359"/>
      <c r="I6" s="360"/>
      <c r="J6" s="32" t="str">
        <f>IF(AND('Mapa final'!$AA$9="Muy Alta",'Mapa final'!$AC$9="Leve"),CONCATENATE("R1C",'Mapa final'!$Q$9),"")</f>
        <v/>
      </c>
      <c r="K6" s="33" t="str">
        <f>IF(AND('Mapa final'!$AA$10="Muy Alta",'Mapa final'!$AC$10="Leve"),CONCATENATE("R1C",'Mapa final'!$Q$10),"")</f>
        <v/>
      </c>
      <c r="L6" s="33" t="e">
        <f>IF(AND('Mapa final'!#REF!="Muy Alta",'Mapa final'!#REF!="Leve"),CONCATENATE("R1C",'Mapa final'!#REF!),"")</f>
        <v>#REF!</v>
      </c>
      <c r="M6" s="33" t="e">
        <f>IF(AND('Mapa final'!#REF!="Muy Alta",'Mapa final'!#REF!="Leve"),CONCATENATE("R1C",'Mapa final'!#REF!),"")</f>
        <v>#REF!</v>
      </c>
      <c r="N6" s="33" t="e">
        <f>IF(AND('Mapa final'!#REF!="Muy Alta",'Mapa final'!#REF!="Leve"),CONCATENATE("R1C",'Mapa final'!#REF!),"")</f>
        <v>#REF!</v>
      </c>
      <c r="O6" s="34" t="e">
        <f>IF(AND('Mapa final'!#REF!="Muy Alta",'Mapa final'!#REF!="Leve"),CONCATENATE("R1C",'Mapa final'!#REF!),"")</f>
        <v>#REF!</v>
      </c>
      <c r="P6" s="32" t="str">
        <f>IF(AND('Mapa final'!$AA$9="Muy Alta",'Mapa final'!$AC$9="Menor"),CONCATENATE("R1C",'Mapa final'!$Q$9),"")</f>
        <v/>
      </c>
      <c r="Q6" s="33" t="str">
        <f>IF(AND('Mapa final'!$AA$10="Muy Alta",'Mapa final'!$AC$10="Menor"),CONCATENATE("R1C",'Mapa final'!$Q$10),"")</f>
        <v/>
      </c>
      <c r="R6" s="33" t="e">
        <f>IF(AND('Mapa final'!#REF!="Muy Alta",'Mapa final'!#REF!="Menor"),CONCATENATE("R1C",'Mapa final'!#REF!),"")</f>
        <v>#REF!</v>
      </c>
      <c r="S6" s="33" t="e">
        <f>IF(AND('Mapa final'!#REF!="Muy Alta",'Mapa final'!#REF!="Menor"),CONCATENATE("R1C",'Mapa final'!#REF!),"")</f>
        <v>#REF!</v>
      </c>
      <c r="T6" s="33" t="e">
        <f>IF(AND('Mapa final'!#REF!="Muy Alta",'Mapa final'!#REF!="Menor"),CONCATENATE("R1C",'Mapa final'!#REF!),"")</f>
        <v>#REF!</v>
      </c>
      <c r="U6" s="34" t="e">
        <f>IF(AND('Mapa final'!#REF!="Muy Alta",'Mapa final'!#REF!="Menor"),CONCATENATE("R1C",'Mapa final'!#REF!),"")</f>
        <v>#REF!</v>
      </c>
      <c r="V6" s="32" t="str">
        <f>IF(AND('Mapa final'!$AA$9="Muy Alta",'Mapa final'!$AC$9="Moderado"),CONCATENATE("R1C",'Mapa final'!$Q$9),"")</f>
        <v/>
      </c>
      <c r="W6" s="33" t="str">
        <f>IF(AND('Mapa final'!$AA$10="Muy Alta",'Mapa final'!$AC$10="Moderado"),CONCATENATE("R1C",'Mapa final'!$Q$10),"")</f>
        <v/>
      </c>
      <c r="X6" s="33" t="e">
        <f>IF(AND('Mapa final'!#REF!="Muy Alta",'Mapa final'!#REF!="Moderado"),CONCATENATE("R1C",'Mapa final'!#REF!),"")</f>
        <v>#REF!</v>
      </c>
      <c r="Y6" s="33" t="e">
        <f>IF(AND('Mapa final'!#REF!="Muy Alta",'Mapa final'!#REF!="Moderado"),CONCATENATE("R1C",'Mapa final'!#REF!),"")</f>
        <v>#REF!</v>
      </c>
      <c r="Z6" s="33" t="e">
        <f>IF(AND('Mapa final'!#REF!="Muy Alta",'Mapa final'!#REF!="Moderado"),CONCATENATE("R1C",'Mapa final'!#REF!),"")</f>
        <v>#REF!</v>
      </c>
      <c r="AA6" s="34" t="e">
        <f>IF(AND('Mapa final'!#REF!="Muy Alta",'Mapa final'!#REF!="Moderado"),CONCATENATE("R1C",'Mapa final'!#REF!),"")</f>
        <v>#REF!</v>
      </c>
      <c r="AB6" s="32" t="str">
        <f>IF(AND('Mapa final'!$AA$9="Muy Alta",'Mapa final'!$AC$9="Mayor"),CONCATENATE("R1C",'Mapa final'!$Q$9),"")</f>
        <v/>
      </c>
      <c r="AC6" s="33" t="str">
        <f>IF(AND('Mapa final'!$AA$10="Muy Alta",'Mapa final'!$AC$10="Mayor"),CONCATENATE("R1C",'Mapa final'!$Q$10),"")</f>
        <v/>
      </c>
      <c r="AD6" s="33" t="e">
        <f>IF(AND('Mapa final'!#REF!="Muy Alta",'Mapa final'!#REF!="Mayor"),CONCATENATE("R1C",'Mapa final'!#REF!),"")</f>
        <v>#REF!</v>
      </c>
      <c r="AE6" s="33" t="e">
        <f>IF(AND('Mapa final'!#REF!="Muy Alta",'Mapa final'!#REF!="Mayor"),CONCATENATE("R1C",'Mapa final'!#REF!),"")</f>
        <v>#REF!</v>
      </c>
      <c r="AF6" s="33" t="e">
        <f>IF(AND('Mapa final'!#REF!="Muy Alta",'Mapa final'!#REF!="Mayor"),CONCATENATE("R1C",'Mapa final'!#REF!),"")</f>
        <v>#REF!</v>
      </c>
      <c r="AG6" s="34" t="e">
        <f>IF(AND('Mapa final'!#REF!="Muy Alta",'Mapa final'!#REF!="Mayor"),CONCATENATE("R1C",'Mapa final'!#REF!),"")</f>
        <v>#REF!</v>
      </c>
      <c r="AH6" s="35" t="str">
        <f>IF(AND('Mapa final'!$AA$9="Muy Alta",'Mapa final'!$AC$9="Catastrófico"),CONCATENATE("R1C",'Mapa final'!$Q$9),"")</f>
        <v/>
      </c>
      <c r="AI6" s="36" t="str">
        <f>IF(AND('Mapa final'!$AA$10="Muy Alta",'Mapa final'!$AC$10="Catastrófico"),CONCATENATE("R1C",'Mapa final'!$Q$10),"")</f>
        <v/>
      </c>
      <c r="AJ6" s="36" t="e">
        <f>IF(AND('Mapa final'!#REF!="Muy Alta",'Mapa final'!#REF!="Catastrófico"),CONCATENATE("R1C",'Mapa final'!#REF!),"")</f>
        <v>#REF!</v>
      </c>
      <c r="AK6" s="36" t="e">
        <f>IF(AND('Mapa final'!#REF!="Muy Alta",'Mapa final'!#REF!="Catastrófico"),CONCATENATE("R1C",'Mapa final'!#REF!),"")</f>
        <v>#REF!</v>
      </c>
      <c r="AL6" s="36" t="e">
        <f>IF(AND('Mapa final'!#REF!="Muy Alta",'Mapa final'!#REF!="Catastrófico"),CONCATENATE("R1C",'Mapa final'!#REF!),"")</f>
        <v>#REF!</v>
      </c>
      <c r="AM6" s="37" t="e">
        <f>IF(AND('Mapa final'!#REF!="Muy Alta",'Mapa final'!#REF!="Catastrófico"),CONCATENATE("R1C",'Mapa final'!#REF!),"")</f>
        <v>#REF!</v>
      </c>
      <c r="AN6" s="69"/>
      <c r="AO6" s="378" t="s">
        <v>74</v>
      </c>
      <c r="AP6" s="379"/>
      <c r="AQ6" s="379"/>
      <c r="AR6" s="379"/>
      <c r="AS6" s="379"/>
      <c r="AT6" s="380"/>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320"/>
      <c r="C7" s="320"/>
      <c r="D7" s="321"/>
      <c r="E7" s="361"/>
      <c r="F7" s="362"/>
      <c r="G7" s="362"/>
      <c r="H7" s="362"/>
      <c r="I7" s="363"/>
      <c r="J7" s="38" t="str">
        <f>IF(AND('Mapa final'!$AA$11="Muy Alta",'Mapa final'!$AC$11="Leve"),CONCATENATE("R2C",'Mapa final'!$Q$11),"")</f>
        <v/>
      </c>
      <c r="K7" s="39" t="str">
        <f>IF(AND('Mapa final'!$AA$12="Muy Alta",'Mapa final'!$AC$12="Leve"),CONCATENATE("R2C",'Mapa final'!$Q$12),"")</f>
        <v/>
      </c>
      <c r="L7" s="39" t="e">
        <f>IF(AND('Mapa final'!#REF!="Muy Alta",'Mapa final'!#REF!="Leve"),CONCATENATE("R2C",'Mapa final'!#REF!),"")</f>
        <v>#REF!</v>
      </c>
      <c r="M7" s="39" t="e">
        <f>IF(AND('Mapa final'!#REF!="Muy Alta",'Mapa final'!#REF!="Leve"),CONCATENATE("R2C",'Mapa final'!#REF!),"")</f>
        <v>#REF!</v>
      </c>
      <c r="N7" s="39" t="e">
        <f>IF(AND('Mapa final'!#REF!="Muy Alta",'Mapa final'!#REF!="Leve"),CONCATENATE("R2C",'Mapa final'!#REF!),"")</f>
        <v>#REF!</v>
      </c>
      <c r="O7" s="40" t="e">
        <f>IF(AND('Mapa final'!#REF!="Muy Alta",'Mapa final'!#REF!="Leve"),CONCATENATE("R2C",'Mapa final'!#REF!),"")</f>
        <v>#REF!</v>
      </c>
      <c r="P7" s="38" t="str">
        <f>IF(AND('Mapa final'!$AA$11="Muy Alta",'Mapa final'!$AC$11="Menor"),CONCATENATE("R2C",'Mapa final'!$Q$11),"")</f>
        <v/>
      </c>
      <c r="Q7" s="39" t="str">
        <f>IF(AND('Mapa final'!$AA$12="Muy Alta",'Mapa final'!$AC$12="Menor"),CONCATENATE("R2C",'Mapa final'!$Q$12),"")</f>
        <v/>
      </c>
      <c r="R7" s="39" t="e">
        <f>IF(AND('Mapa final'!#REF!="Muy Alta",'Mapa final'!#REF!="Menor"),CONCATENATE("R2C",'Mapa final'!#REF!),"")</f>
        <v>#REF!</v>
      </c>
      <c r="S7" s="39" t="e">
        <f>IF(AND('Mapa final'!#REF!="Muy Alta",'Mapa final'!#REF!="Menor"),CONCATENATE("R2C",'Mapa final'!#REF!),"")</f>
        <v>#REF!</v>
      </c>
      <c r="T7" s="39" t="e">
        <f>IF(AND('Mapa final'!#REF!="Muy Alta",'Mapa final'!#REF!="Menor"),CONCATENATE("R2C",'Mapa final'!#REF!),"")</f>
        <v>#REF!</v>
      </c>
      <c r="U7" s="40" t="e">
        <f>IF(AND('Mapa final'!#REF!="Muy Alta",'Mapa final'!#REF!="Menor"),CONCATENATE("R2C",'Mapa final'!#REF!),"")</f>
        <v>#REF!</v>
      </c>
      <c r="V7" s="38" t="str">
        <f>IF(AND('Mapa final'!$AA$11="Muy Alta",'Mapa final'!$AC$11="Moderado"),CONCATENATE("R2C",'Mapa final'!$Q$11),"")</f>
        <v/>
      </c>
      <c r="W7" s="39" t="str">
        <f>IF(AND('Mapa final'!$AA$12="Muy Alta",'Mapa final'!$AC$12="Moderado"),CONCATENATE("R2C",'Mapa final'!$Q$12),"")</f>
        <v/>
      </c>
      <c r="X7" s="39" t="e">
        <f>IF(AND('Mapa final'!#REF!="Muy Alta",'Mapa final'!#REF!="Moderado"),CONCATENATE("R2C",'Mapa final'!#REF!),"")</f>
        <v>#REF!</v>
      </c>
      <c r="Y7" s="39" t="e">
        <f>IF(AND('Mapa final'!#REF!="Muy Alta",'Mapa final'!#REF!="Moderado"),CONCATENATE("R2C",'Mapa final'!#REF!),"")</f>
        <v>#REF!</v>
      </c>
      <c r="Z7" s="39" t="e">
        <f>IF(AND('Mapa final'!#REF!="Muy Alta",'Mapa final'!#REF!="Moderado"),CONCATENATE("R2C",'Mapa final'!#REF!),"")</f>
        <v>#REF!</v>
      </c>
      <c r="AA7" s="40" t="e">
        <f>IF(AND('Mapa final'!#REF!="Muy Alta",'Mapa final'!#REF!="Moderado"),CONCATENATE("R2C",'Mapa final'!#REF!),"")</f>
        <v>#REF!</v>
      </c>
      <c r="AB7" s="38" t="str">
        <f>IF(AND('Mapa final'!$AA$11="Muy Alta",'Mapa final'!$AC$11="Mayor"),CONCATENATE("R2C",'Mapa final'!$Q$11),"")</f>
        <v/>
      </c>
      <c r="AC7" s="39" t="str">
        <f>IF(AND('Mapa final'!$AA$12="Muy Alta",'Mapa final'!$AC$12="Mayor"),CONCATENATE("R2C",'Mapa final'!$Q$12),"")</f>
        <v/>
      </c>
      <c r="AD7" s="39" t="e">
        <f>IF(AND('Mapa final'!#REF!="Muy Alta",'Mapa final'!#REF!="Mayor"),CONCATENATE("R2C",'Mapa final'!#REF!),"")</f>
        <v>#REF!</v>
      </c>
      <c r="AE7" s="39" t="e">
        <f>IF(AND('Mapa final'!#REF!="Muy Alta",'Mapa final'!#REF!="Mayor"),CONCATENATE("R2C",'Mapa final'!#REF!),"")</f>
        <v>#REF!</v>
      </c>
      <c r="AF7" s="39" t="e">
        <f>IF(AND('Mapa final'!#REF!="Muy Alta",'Mapa final'!#REF!="Mayor"),CONCATENATE("R2C",'Mapa final'!#REF!),"")</f>
        <v>#REF!</v>
      </c>
      <c r="AG7" s="40" t="e">
        <f>IF(AND('Mapa final'!#REF!="Muy Alta",'Mapa final'!#REF!="Mayor"),CONCATENATE("R2C",'Mapa final'!#REF!),"")</f>
        <v>#REF!</v>
      </c>
      <c r="AH7" s="41" t="str">
        <f>IF(AND('Mapa final'!$AA$11="Muy Alta",'Mapa final'!$AC$11="Catastrófico"),CONCATENATE("R2C",'Mapa final'!$Q$11),"")</f>
        <v/>
      </c>
      <c r="AI7" s="42" t="str">
        <f>IF(AND('Mapa final'!$AA$12="Muy Alta",'Mapa final'!$AC$12="Catastrófico"),CONCATENATE("R2C",'Mapa final'!$Q$12),"")</f>
        <v/>
      </c>
      <c r="AJ7" s="42" t="e">
        <f>IF(AND('Mapa final'!#REF!="Muy Alta",'Mapa final'!#REF!="Catastrófico"),CONCATENATE("R2C",'Mapa final'!#REF!),"")</f>
        <v>#REF!</v>
      </c>
      <c r="AK7" s="42" t="e">
        <f>IF(AND('Mapa final'!#REF!="Muy Alta",'Mapa final'!#REF!="Catastrófico"),CONCATENATE("R2C",'Mapa final'!#REF!),"")</f>
        <v>#REF!</v>
      </c>
      <c r="AL7" s="42" t="e">
        <f>IF(AND('Mapa final'!#REF!="Muy Alta",'Mapa final'!#REF!="Catastrófico"),CONCATENATE("R2C",'Mapa final'!#REF!),"")</f>
        <v>#REF!</v>
      </c>
      <c r="AM7" s="43" t="e">
        <f>IF(AND('Mapa final'!#REF!="Muy Alta",'Mapa final'!#REF!="Catastrófico"),CONCATENATE("R2C",'Mapa final'!#REF!),"")</f>
        <v>#REF!</v>
      </c>
      <c r="AN7" s="69"/>
      <c r="AO7" s="381"/>
      <c r="AP7" s="382"/>
      <c r="AQ7" s="382"/>
      <c r="AR7" s="382"/>
      <c r="AS7" s="382"/>
      <c r="AT7" s="383"/>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320"/>
      <c r="C8" s="320"/>
      <c r="D8" s="321"/>
      <c r="E8" s="361"/>
      <c r="F8" s="362"/>
      <c r="G8" s="362"/>
      <c r="H8" s="362"/>
      <c r="I8" s="363"/>
      <c r="J8" s="38" t="str">
        <f>IF(AND('Mapa final'!$AA$13="Muy Alta",'Mapa final'!$AC$13="Leve"),CONCATENATE("R3C",'Mapa final'!$Q$13),"")</f>
        <v/>
      </c>
      <c r="K8" s="39" t="str">
        <f>IF(AND('Mapa final'!$AA$14="Muy Alta",'Mapa final'!$AC$14="Leve"),CONCATENATE("R3C",'Mapa final'!$Q$14),"")</f>
        <v/>
      </c>
      <c r="L8" s="39" t="str">
        <f>IF(AND('Mapa final'!$AA$15="Muy Alta",'Mapa final'!$AC$15="Leve"),CONCATENATE("R3C",'Mapa final'!$Q$15),"")</f>
        <v/>
      </c>
      <c r="M8" s="39" t="e">
        <f>IF(AND('Mapa final'!#REF!="Muy Alta",'Mapa final'!#REF!="Leve"),CONCATENATE("R3C",'Mapa final'!#REF!),"")</f>
        <v>#REF!</v>
      </c>
      <c r="N8" s="39" t="e">
        <f>IF(AND('Mapa final'!#REF!="Muy Alta",'Mapa final'!#REF!="Leve"),CONCATENATE("R3C",'Mapa final'!#REF!),"")</f>
        <v>#REF!</v>
      </c>
      <c r="O8" s="40" t="e">
        <f>IF(AND('Mapa final'!#REF!="Muy Alta",'Mapa final'!#REF!="Leve"),CONCATENATE("R3C",'Mapa final'!#REF!),"")</f>
        <v>#REF!</v>
      </c>
      <c r="P8" s="38" t="str">
        <f>IF(AND('Mapa final'!$AA$13="Muy Alta",'Mapa final'!$AC$13="Menor"),CONCATENATE("R3C",'Mapa final'!$Q$13),"")</f>
        <v/>
      </c>
      <c r="Q8" s="39" t="str">
        <f>IF(AND('Mapa final'!$AA$14="Muy Alta",'Mapa final'!$AC$14="Menor"),CONCATENATE("R3C",'Mapa final'!$Q$14),"")</f>
        <v/>
      </c>
      <c r="R8" s="39" t="str">
        <f>IF(AND('Mapa final'!$AA$15="Muy Alta",'Mapa final'!$AC$15="Menor"),CONCATENATE("R3C",'Mapa final'!$Q$15),"")</f>
        <v/>
      </c>
      <c r="S8" s="39" t="e">
        <f>IF(AND('Mapa final'!#REF!="Muy Alta",'Mapa final'!#REF!="Menor"),CONCATENATE("R3C",'Mapa final'!#REF!),"")</f>
        <v>#REF!</v>
      </c>
      <c r="T8" s="39" t="e">
        <f>IF(AND('Mapa final'!#REF!="Muy Alta",'Mapa final'!#REF!="Menor"),CONCATENATE("R3C",'Mapa final'!#REF!),"")</f>
        <v>#REF!</v>
      </c>
      <c r="U8" s="40" t="e">
        <f>IF(AND('Mapa final'!#REF!="Muy Alta",'Mapa final'!#REF!="Menor"),CONCATENATE("R3C",'Mapa final'!#REF!),"")</f>
        <v>#REF!</v>
      </c>
      <c r="V8" s="38" t="str">
        <f>IF(AND('Mapa final'!$AA$13="Muy Alta",'Mapa final'!$AC$13="Moderado"),CONCATENATE("R3C",'Mapa final'!$Q$13),"")</f>
        <v/>
      </c>
      <c r="W8" s="39" t="str">
        <f>IF(AND('Mapa final'!$AA$14="Muy Alta",'Mapa final'!$AC$14="Moderado"),CONCATENATE("R3C",'Mapa final'!$Q$14),"")</f>
        <v/>
      </c>
      <c r="X8" s="39" t="str">
        <f>IF(AND('Mapa final'!$AA$15="Muy Alta",'Mapa final'!$AC$15="Moderado"),CONCATENATE("R3C",'Mapa final'!$Q$15),"")</f>
        <v/>
      </c>
      <c r="Y8" s="39" t="e">
        <f>IF(AND('Mapa final'!#REF!="Muy Alta",'Mapa final'!#REF!="Moderado"),CONCATENATE("R3C",'Mapa final'!#REF!),"")</f>
        <v>#REF!</v>
      </c>
      <c r="Z8" s="39" t="e">
        <f>IF(AND('Mapa final'!#REF!="Muy Alta",'Mapa final'!#REF!="Moderado"),CONCATENATE("R3C",'Mapa final'!#REF!),"")</f>
        <v>#REF!</v>
      </c>
      <c r="AA8" s="40" t="e">
        <f>IF(AND('Mapa final'!#REF!="Muy Alta",'Mapa final'!#REF!="Moderado"),CONCATENATE("R3C",'Mapa final'!#REF!),"")</f>
        <v>#REF!</v>
      </c>
      <c r="AB8" s="38" t="str">
        <f>IF(AND('Mapa final'!$AA$13="Muy Alta",'Mapa final'!$AC$13="Mayor"),CONCATENATE("R3C",'Mapa final'!$Q$13),"")</f>
        <v/>
      </c>
      <c r="AC8" s="39" t="str">
        <f>IF(AND('Mapa final'!$AA$14="Muy Alta",'Mapa final'!$AC$14="Mayor"),CONCATENATE("R3C",'Mapa final'!$Q$14),"")</f>
        <v/>
      </c>
      <c r="AD8" s="39" t="str">
        <f>IF(AND('Mapa final'!$AA$15="Muy Alta",'Mapa final'!$AC$15="Mayor"),CONCATENATE("R3C",'Mapa final'!$Q$15),"")</f>
        <v/>
      </c>
      <c r="AE8" s="39" t="e">
        <f>IF(AND('Mapa final'!#REF!="Muy Alta",'Mapa final'!#REF!="Mayor"),CONCATENATE("R3C",'Mapa final'!#REF!),"")</f>
        <v>#REF!</v>
      </c>
      <c r="AF8" s="39" t="e">
        <f>IF(AND('Mapa final'!#REF!="Muy Alta",'Mapa final'!#REF!="Mayor"),CONCATENATE("R3C",'Mapa final'!#REF!),"")</f>
        <v>#REF!</v>
      </c>
      <c r="AG8" s="40" t="e">
        <f>IF(AND('Mapa final'!#REF!="Muy Alta",'Mapa final'!#REF!="Mayor"),CONCATENATE("R3C",'Mapa final'!#REF!),"")</f>
        <v>#REF!</v>
      </c>
      <c r="AH8" s="41" t="str">
        <f>IF(AND('Mapa final'!$AA$13="Muy Alta",'Mapa final'!$AC$13="Catastrófico"),CONCATENATE("R3C",'Mapa final'!$Q$13),"")</f>
        <v/>
      </c>
      <c r="AI8" s="42" t="str">
        <f>IF(AND('Mapa final'!$AA$14="Muy Alta",'Mapa final'!$AC$14="Catastrófico"),CONCATENATE("R3C",'Mapa final'!$Q$14),"")</f>
        <v/>
      </c>
      <c r="AJ8" s="42" t="str">
        <f>IF(AND('Mapa final'!$AA$15="Muy Alta",'Mapa final'!$AC$15="Catastrófico"),CONCATENATE("R3C",'Mapa final'!$Q$15),"")</f>
        <v/>
      </c>
      <c r="AK8" s="42" t="e">
        <f>IF(AND('Mapa final'!#REF!="Muy Alta",'Mapa final'!#REF!="Catastrófico"),CONCATENATE("R3C",'Mapa final'!#REF!),"")</f>
        <v>#REF!</v>
      </c>
      <c r="AL8" s="42" t="e">
        <f>IF(AND('Mapa final'!#REF!="Muy Alta",'Mapa final'!#REF!="Catastrófico"),CONCATENATE("R3C",'Mapa final'!#REF!),"")</f>
        <v>#REF!</v>
      </c>
      <c r="AM8" s="43" t="e">
        <f>IF(AND('Mapa final'!#REF!="Muy Alta",'Mapa final'!#REF!="Catastrófico"),CONCATENATE("R3C",'Mapa final'!#REF!),"")</f>
        <v>#REF!</v>
      </c>
      <c r="AN8" s="69"/>
      <c r="AO8" s="381"/>
      <c r="AP8" s="382"/>
      <c r="AQ8" s="382"/>
      <c r="AR8" s="382"/>
      <c r="AS8" s="382"/>
      <c r="AT8" s="383"/>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320"/>
      <c r="C9" s="320"/>
      <c r="D9" s="321"/>
      <c r="E9" s="361"/>
      <c r="F9" s="362"/>
      <c r="G9" s="362"/>
      <c r="H9" s="362"/>
      <c r="I9" s="363"/>
      <c r="J9" s="38" t="e">
        <f>IF(AND('Mapa final'!#REF!="Muy Alta",'Mapa final'!#REF!="Leve"),CONCATENATE("R4C",'Mapa final'!#REF!),"")</f>
        <v>#REF!</v>
      </c>
      <c r="K9" s="39" t="e">
        <f>IF(AND('Mapa final'!#REF!="Muy Alta",'Mapa final'!#REF!="Leve"),CONCATENATE("R4C",'Mapa final'!#REF!),"")</f>
        <v>#REF!</v>
      </c>
      <c r="L9" s="39" t="e">
        <f>IF(AND('Mapa final'!#REF!="Muy Alta",'Mapa final'!#REF!="Leve"),CONCATENATE("R4C",'Mapa final'!#REF!),"")</f>
        <v>#REF!</v>
      </c>
      <c r="M9" s="39" t="e">
        <f>IF(AND('Mapa final'!#REF!="Muy Alta",'Mapa final'!#REF!="Leve"),CONCATENATE("R4C",'Mapa final'!#REF!),"")</f>
        <v>#REF!</v>
      </c>
      <c r="N9" s="39" t="e">
        <f>IF(AND('Mapa final'!#REF!="Muy Alta",'Mapa final'!#REF!="Leve"),CONCATENATE("R4C",'Mapa final'!#REF!),"")</f>
        <v>#REF!</v>
      </c>
      <c r="O9" s="40" t="e">
        <f>IF(AND('Mapa final'!#REF!="Muy Alta",'Mapa final'!#REF!="Leve"),CONCATENATE("R4C",'Mapa final'!#REF!),"")</f>
        <v>#REF!</v>
      </c>
      <c r="P9" s="38" t="e">
        <f>IF(AND('Mapa final'!#REF!="Muy Alta",'Mapa final'!#REF!="Menor"),CONCATENATE("R4C",'Mapa final'!#REF!),"")</f>
        <v>#REF!</v>
      </c>
      <c r="Q9" s="39" t="e">
        <f>IF(AND('Mapa final'!#REF!="Muy Alta",'Mapa final'!#REF!="Menor"),CONCATENATE("R4C",'Mapa final'!#REF!),"")</f>
        <v>#REF!</v>
      </c>
      <c r="R9" s="39" t="e">
        <f>IF(AND('Mapa final'!#REF!="Muy Alta",'Mapa final'!#REF!="Menor"),CONCATENATE("R4C",'Mapa final'!#REF!),"")</f>
        <v>#REF!</v>
      </c>
      <c r="S9" s="39" t="e">
        <f>IF(AND('Mapa final'!#REF!="Muy Alta",'Mapa final'!#REF!="Menor"),CONCATENATE("R4C",'Mapa final'!#REF!),"")</f>
        <v>#REF!</v>
      </c>
      <c r="T9" s="39" t="e">
        <f>IF(AND('Mapa final'!#REF!="Muy Alta",'Mapa final'!#REF!="Menor"),CONCATENATE("R4C",'Mapa final'!#REF!),"")</f>
        <v>#REF!</v>
      </c>
      <c r="U9" s="40" t="e">
        <f>IF(AND('Mapa final'!#REF!="Muy Alta",'Mapa final'!#REF!="Menor"),CONCATENATE("R4C",'Mapa final'!#REF!),"")</f>
        <v>#REF!</v>
      </c>
      <c r="V9" s="38" t="e">
        <f>IF(AND('Mapa final'!#REF!="Muy Alta",'Mapa final'!#REF!="Moderado"),CONCATENATE("R4C",'Mapa final'!#REF!),"")</f>
        <v>#REF!</v>
      </c>
      <c r="W9" s="39" t="e">
        <f>IF(AND('Mapa final'!#REF!="Muy Alta",'Mapa final'!#REF!="Moderado"),CONCATENATE("R4C",'Mapa final'!#REF!),"")</f>
        <v>#REF!</v>
      </c>
      <c r="X9" s="39" t="e">
        <f>IF(AND('Mapa final'!#REF!="Muy Alta",'Mapa final'!#REF!="Moderado"),CONCATENATE("R4C",'Mapa final'!#REF!),"")</f>
        <v>#REF!</v>
      </c>
      <c r="Y9" s="39" t="e">
        <f>IF(AND('Mapa final'!#REF!="Muy Alta",'Mapa final'!#REF!="Moderado"),CONCATENATE("R4C",'Mapa final'!#REF!),"")</f>
        <v>#REF!</v>
      </c>
      <c r="Z9" s="39" t="e">
        <f>IF(AND('Mapa final'!#REF!="Muy Alta",'Mapa final'!#REF!="Moderado"),CONCATENATE("R4C",'Mapa final'!#REF!),"")</f>
        <v>#REF!</v>
      </c>
      <c r="AA9" s="40" t="e">
        <f>IF(AND('Mapa final'!#REF!="Muy Alta",'Mapa final'!#REF!="Moderado"),CONCATENATE("R4C",'Mapa final'!#REF!),"")</f>
        <v>#REF!</v>
      </c>
      <c r="AB9" s="38" t="e">
        <f>IF(AND('Mapa final'!#REF!="Muy Alta",'Mapa final'!#REF!="Mayor"),CONCATENATE("R4C",'Mapa final'!#REF!),"")</f>
        <v>#REF!</v>
      </c>
      <c r="AC9" s="39" t="e">
        <f>IF(AND('Mapa final'!#REF!="Muy Alta",'Mapa final'!#REF!="Mayor"),CONCATENATE("R4C",'Mapa final'!#REF!),"")</f>
        <v>#REF!</v>
      </c>
      <c r="AD9" s="39" t="e">
        <f>IF(AND('Mapa final'!#REF!="Muy Alta",'Mapa final'!#REF!="Mayor"),CONCATENATE("R4C",'Mapa final'!#REF!),"")</f>
        <v>#REF!</v>
      </c>
      <c r="AE9" s="39" t="e">
        <f>IF(AND('Mapa final'!#REF!="Muy Alta",'Mapa final'!#REF!="Mayor"),CONCATENATE("R4C",'Mapa final'!#REF!),"")</f>
        <v>#REF!</v>
      </c>
      <c r="AF9" s="39" t="e">
        <f>IF(AND('Mapa final'!#REF!="Muy Alta",'Mapa final'!#REF!="Mayor"),CONCATENATE("R4C",'Mapa final'!#REF!),"")</f>
        <v>#REF!</v>
      </c>
      <c r="AG9" s="40" t="e">
        <f>IF(AND('Mapa final'!#REF!="Muy Alta",'Mapa final'!#REF!="Mayor"),CONCATENATE("R4C",'Mapa final'!#REF!),"")</f>
        <v>#REF!</v>
      </c>
      <c r="AH9" s="41" t="e">
        <f>IF(AND('Mapa final'!#REF!="Muy Alta",'Mapa final'!#REF!="Catastrófico"),CONCATENATE("R4C",'Mapa final'!#REF!),"")</f>
        <v>#REF!</v>
      </c>
      <c r="AI9" s="42" t="e">
        <f>IF(AND('Mapa final'!#REF!="Muy Alta",'Mapa final'!#REF!="Catastrófico"),CONCATENATE("R4C",'Mapa final'!#REF!),"")</f>
        <v>#REF!</v>
      </c>
      <c r="AJ9" s="42" t="e">
        <f>IF(AND('Mapa final'!#REF!="Muy Alta",'Mapa final'!#REF!="Catastrófico"),CONCATENATE("R4C",'Mapa final'!#REF!),"")</f>
        <v>#REF!</v>
      </c>
      <c r="AK9" s="42" t="e">
        <f>IF(AND('Mapa final'!#REF!="Muy Alta",'Mapa final'!#REF!="Catastrófico"),CONCATENATE("R4C",'Mapa final'!#REF!),"")</f>
        <v>#REF!</v>
      </c>
      <c r="AL9" s="42" t="e">
        <f>IF(AND('Mapa final'!#REF!="Muy Alta",'Mapa final'!#REF!="Catastrófico"),CONCATENATE("R4C",'Mapa final'!#REF!),"")</f>
        <v>#REF!</v>
      </c>
      <c r="AM9" s="43" t="e">
        <f>IF(AND('Mapa final'!#REF!="Muy Alta",'Mapa final'!#REF!="Catastrófico"),CONCATENATE("R4C",'Mapa final'!#REF!),"")</f>
        <v>#REF!</v>
      </c>
      <c r="AN9" s="69"/>
      <c r="AO9" s="381"/>
      <c r="AP9" s="382"/>
      <c r="AQ9" s="382"/>
      <c r="AR9" s="382"/>
      <c r="AS9" s="382"/>
      <c r="AT9" s="383"/>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320"/>
      <c r="C10" s="320"/>
      <c r="D10" s="321"/>
      <c r="E10" s="361"/>
      <c r="F10" s="362"/>
      <c r="G10" s="362"/>
      <c r="H10" s="362"/>
      <c r="I10" s="363"/>
      <c r="J10" s="38" t="e">
        <f>IF(AND('Mapa final'!#REF!="Muy Alta",'Mapa final'!#REF!="Leve"),CONCATENATE("R5C",'Mapa final'!#REF!),"")</f>
        <v>#REF!</v>
      </c>
      <c r="K10" s="39" t="e">
        <f>IF(AND('Mapa final'!#REF!="Muy Alta",'Mapa final'!#REF!="Leve"),CONCATENATE("R5C",'Mapa final'!#REF!),"")</f>
        <v>#REF!</v>
      </c>
      <c r="L10" s="39" t="e">
        <f>IF(AND('Mapa final'!#REF!="Muy Alta",'Mapa final'!#REF!="Leve"),CONCATENATE("R5C",'Mapa final'!#REF!),"")</f>
        <v>#REF!</v>
      </c>
      <c r="M10" s="39" t="e">
        <f>IF(AND('Mapa final'!#REF!="Muy Alta",'Mapa final'!#REF!="Leve"),CONCATENATE("R5C",'Mapa final'!#REF!),"")</f>
        <v>#REF!</v>
      </c>
      <c r="N10" s="39" t="e">
        <f>IF(AND('Mapa final'!#REF!="Muy Alta",'Mapa final'!#REF!="Leve"),CONCATENATE("R5C",'Mapa final'!#REF!),"")</f>
        <v>#REF!</v>
      </c>
      <c r="O10" s="40" t="e">
        <f>IF(AND('Mapa final'!#REF!="Muy Alta",'Mapa final'!#REF!="Leve"),CONCATENATE("R5C",'Mapa final'!#REF!),"")</f>
        <v>#REF!</v>
      </c>
      <c r="P10" s="38" t="e">
        <f>IF(AND('Mapa final'!#REF!="Muy Alta",'Mapa final'!#REF!="Menor"),CONCATENATE("R5C",'Mapa final'!#REF!),"")</f>
        <v>#REF!</v>
      </c>
      <c r="Q10" s="39" t="e">
        <f>IF(AND('Mapa final'!#REF!="Muy Alta",'Mapa final'!#REF!="Menor"),CONCATENATE("R5C",'Mapa final'!#REF!),"")</f>
        <v>#REF!</v>
      </c>
      <c r="R10" s="39" t="e">
        <f>IF(AND('Mapa final'!#REF!="Muy Alta",'Mapa final'!#REF!="Menor"),CONCATENATE("R5C",'Mapa final'!#REF!),"")</f>
        <v>#REF!</v>
      </c>
      <c r="S10" s="39" t="e">
        <f>IF(AND('Mapa final'!#REF!="Muy Alta",'Mapa final'!#REF!="Menor"),CONCATENATE("R5C",'Mapa final'!#REF!),"")</f>
        <v>#REF!</v>
      </c>
      <c r="T10" s="39" t="e">
        <f>IF(AND('Mapa final'!#REF!="Muy Alta",'Mapa final'!#REF!="Menor"),CONCATENATE("R5C",'Mapa final'!#REF!),"")</f>
        <v>#REF!</v>
      </c>
      <c r="U10" s="40" t="e">
        <f>IF(AND('Mapa final'!#REF!="Muy Alta",'Mapa final'!#REF!="Menor"),CONCATENATE("R5C",'Mapa final'!#REF!),"")</f>
        <v>#REF!</v>
      </c>
      <c r="V10" s="38" t="e">
        <f>IF(AND('Mapa final'!#REF!="Muy Alta",'Mapa final'!#REF!="Moderado"),CONCATENATE("R5C",'Mapa final'!#REF!),"")</f>
        <v>#REF!</v>
      </c>
      <c r="W10" s="39" t="e">
        <f>IF(AND('Mapa final'!#REF!="Muy Alta",'Mapa final'!#REF!="Moderado"),CONCATENATE("R5C",'Mapa final'!#REF!),"")</f>
        <v>#REF!</v>
      </c>
      <c r="X10" s="39" t="e">
        <f>IF(AND('Mapa final'!#REF!="Muy Alta",'Mapa final'!#REF!="Moderado"),CONCATENATE("R5C",'Mapa final'!#REF!),"")</f>
        <v>#REF!</v>
      </c>
      <c r="Y10" s="39" t="e">
        <f>IF(AND('Mapa final'!#REF!="Muy Alta",'Mapa final'!#REF!="Moderado"),CONCATENATE("R5C",'Mapa final'!#REF!),"")</f>
        <v>#REF!</v>
      </c>
      <c r="Z10" s="39" t="e">
        <f>IF(AND('Mapa final'!#REF!="Muy Alta",'Mapa final'!#REF!="Moderado"),CONCATENATE("R5C",'Mapa final'!#REF!),"")</f>
        <v>#REF!</v>
      </c>
      <c r="AA10" s="40" t="e">
        <f>IF(AND('Mapa final'!#REF!="Muy Alta",'Mapa final'!#REF!="Moderado"),CONCATENATE("R5C",'Mapa final'!#REF!),"")</f>
        <v>#REF!</v>
      </c>
      <c r="AB10" s="38" t="e">
        <f>IF(AND('Mapa final'!#REF!="Muy Alta",'Mapa final'!#REF!="Mayor"),CONCATENATE("R5C",'Mapa final'!#REF!),"")</f>
        <v>#REF!</v>
      </c>
      <c r="AC10" s="39" t="e">
        <f>IF(AND('Mapa final'!#REF!="Muy Alta",'Mapa final'!#REF!="Mayor"),CONCATENATE("R5C",'Mapa final'!#REF!),"")</f>
        <v>#REF!</v>
      </c>
      <c r="AD10" s="39" t="e">
        <f>IF(AND('Mapa final'!#REF!="Muy Alta",'Mapa final'!#REF!="Mayor"),CONCATENATE("R5C",'Mapa final'!#REF!),"")</f>
        <v>#REF!</v>
      </c>
      <c r="AE10" s="39" t="e">
        <f>IF(AND('Mapa final'!#REF!="Muy Alta",'Mapa final'!#REF!="Mayor"),CONCATENATE("R5C",'Mapa final'!#REF!),"")</f>
        <v>#REF!</v>
      </c>
      <c r="AF10" s="39" t="e">
        <f>IF(AND('Mapa final'!#REF!="Muy Alta",'Mapa final'!#REF!="Mayor"),CONCATENATE("R5C",'Mapa final'!#REF!),"")</f>
        <v>#REF!</v>
      </c>
      <c r="AG10" s="40" t="e">
        <f>IF(AND('Mapa final'!#REF!="Muy Alta",'Mapa final'!#REF!="Mayor"),CONCATENATE("R5C",'Mapa final'!#REF!),"")</f>
        <v>#REF!</v>
      </c>
      <c r="AH10" s="41" t="e">
        <f>IF(AND('Mapa final'!#REF!="Muy Alta",'Mapa final'!#REF!="Catastrófico"),CONCATENATE("R5C",'Mapa final'!#REF!),"")</f>
        <v>#REF!</v>
      </c>
      <c r="AI10" s="42" t="e">
        <f>IF(AND('Mapa final'!#REF!="Muy Alta",'Mapa final'!#REF!="Catastrófico"),CONCATENATE("R5C",'Mapa final'!#REF!),"")</f>
        <v>#REF!</v>
      </c>
      <c r="AJ10" s="42" t="e">
        <f>IF(AND('Mapa final'!#REF!="Muy Alta",'Mapa final'!#REF!="Catastrófico"),CONCATENATE("R5C",'Mapa final'!#REF!),"")</f>
        <v>#REF!</v>
      </c>
      <c r="AK10" s="42" t="e">
        <f>IF(AND('Mapa final'!#REF!="Muy Alta",'Mapa final'!#REF!="Catastrófico"),CONCATENATE("R5C",'Mapa final'!#REF!),"")</f>
        <v>#REF!</v>
      </c>
      <c r="AL10" s="42" t="e">
        <f>IF(AND('Mapa final'!#REF!="Muy Alta",'Mapa final'!#REF!="Catastrófico"),CONCATENATE("R5C",'Mapa final'!#REF!),"")</f>
        <v>#REF!</v>
      </c>
      <c r="AM10" s="43" t="e">
        <f>IF(AND('Mapa final'!#REF!="Muy Alta",'Mapa final'!#REF!="Catastrófico"),CONCATENATE("R5C",'Mapa final'!#REF!),"")</f>
        <v>#REF!</v>
      </c>
      <c r="AN10" s="69"/>
      <c r="AO10" s="381"/>
      <c r="AP10" s="382"/>
      <c r="AQ10" s="382"/>
      <c r="AR10" s="382"/>
      <c r="AS10" s="382"/>
      <c r="AT10" s="383"/>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320"/>
      <c r="C11" s="320"/>
      <c r="D11" s="321"/>
      <c r="E11" s="361"/>
      <c r="F11" s="362"/>
      <c r="G11" s="362"/>
      <c r="H11" s="362"/>
      <c r="I11" s="363"/>
      <c r="J11" s="38" t="e">
        <f>IF(AND('Mapa final'!#REF!="Muy Alta",'Mapa final'!#REF!="Leve"),CONCATENATE("R6C",'Mapa final'!#REF!),"")</f>
        <v>#REF!</v>
      </c>
      <c r="K11" s="39" t="e">
        <f>IF(AND('Mapa final'!#REF!="Muy Alta",'Mapa final'!#REF!="Leve"),CONCATENATE("R6C",'Mapa final'!#REF!),"")</f>
        <v>#REF!</v>
      </c>
      <c r="L11" s="39" t="e">
        <f>IF(AND('Mapa final'!#REF!="Muy Alta",'Mapa final'!#REF!="Leve"),CONCATENATE("R6C",'Mapa final'!#REF!),"")</f>
        <v>#REF!</v>
      </c>
      <c r="M11" s="39" t="e">
        <f>IF(AND('Mapa final'!#REF!="Muy Alta",'Mapa final'!#REF!="Leve"),CONCATENATE("R6C",'Mapa final'!#REF!),"")</f>
        <v>#REF!</v>
      </c>
      <c r="N11" s="39" t="e">
        <f>IF(AND('Mapa final'!#REF!="Muy Alta",'Mapa final'!#REF!="Leve"),CONCATENATE("R6C",'Mapa final'!#REF!),"")</f>
        <v>#REF!</v>
      </c>
      <c r="O11" s="40" t="e">
        <f>IF(AND('Mapa final'!#REF!="Muy Alta",'Mapa final'!#REF!="Leve"),CONCATENATE("R6C",'Mapa final'!#REF!),"")</f>
        <v>#REF!</v>
      </c>
      <c r="P11" s="38" t="e">
        <f>IF(AND('Mapa final'!#REF!="Muy Alta",'Mapa final'!#REF!="Menor"),CONCATENATE("R6C",'Mapa final'!#REF!),"")</f>
        <v>#REF!</v>
      </c>
      <c r="Q11" s="39" t="e">
        <f>IF(AND('Mapa final'!#REF!="Muy Alta",'Mapa final'!#REF!="Menor"),CONCATENATE("R6C",'Mapa final'!#REF!),"")</f>
        <v>#REF!</v>
      </c>
      <c r="R11" s="39" t="e">
        <f>IF(AND('Mapa final'!#REF!="Muy Alta",'Mapa final'!#REF!="Menor"),CONCATENATE("R6C",'Mapa final'!#REF!),"")</f>
        <v>#REF!</v>
      </c>
      <c r="S11" s="39" t="e">
        <f>IF(AND('Mapa final'!#REF!="Muy Alta",'Mapa final'!#REF!="Menor"),CONCATENATE("R6C",'Mapa final'!#REF!),"")</f>
        <v>#REF!</v>
      </c>
      <c r="T11" s="39" t="e">
        <f>IF(AND('Mapa final'!#REF!="Muy Alta",'Mapa final'!#REF!="Menor"),CONCATENATE("R6C",'Mapa final'!#REF!),"")</f>
        <v>#REF!</v>
      </c>
      <c r="U11" s="40" t="e">
        <f>IF(AND('Mapa final'!#REF!="Muy Alta",'Mapa final'!#REF!="Menor"),CONCATENATE("R6C",'Mapa final'!#REF!),"")</f>
        <v>#REF!</v>
      </c>
      <c r="V11" s="38" t="e">
        <f>IF(AND('Mapa final'!#REF!="Muy Alta",'Mapa final'!#REF!="Moderado"),CONCATENATE("R6C",'Mapa final'!#REF!),"")</f>
        <v>#REF!</v>
      </c>
      <c r="W11" s="39" t="e">
        <f>IF(AND('Mapa final'!#REF!="Muy Alta",'Mapa final'!#REF!="Moderado"),CONCATENATE("R6C",'Mapa final'!#REF!),"")</f>
        <v>#REF!</v>
      </c>
      <c r="X11" s="39" t="e">
        <f>IF(AND('Mapa final'!#REF!="Muy Alta",'Mapa final'!#REF!="Moderado"),CONCATENATE("R6C",'Mapa final'!#REF!),"")</f>
        <v>#REF!</v>
      </c>
      <c r="Y11" s="39" t="e">
        <f>IF(AND('Mapa final'!#REF!="Muy Alta",'Mapa final'!#REF!="Moderado"),CONCATENATE("R6C",'Mapa final'!#REF!),"")</f>
        <v>#REF!</v>
      </c>
      <c r="Z11" s="39" t="e">
        <f>IF(AND('Mapa final'!#REF!="Muy Alta",'Mapa final'!#REF!="Moderado"),CONCATENATE("R6C",'Mapa final'!#REF!),"")</f>
        <v>#REF!</v>
      </c>
      <c r="AA11" s="40" t="e">
        <f>IF(AND('Mapa final'!#REF!="Muy Alta",'Mapa final'!#REF!="Moderado"),CONCATENATE("R6C",'Mapa final'!#REF!),"")</f>
        <v>#REF!</v>
      </c>
      <c r="AB11" s="38" t="e">
        <f>IF(AND('Mapa final'!#REF!="Muy Alta",'Mapa final'!#REF!="Mayor"),CONCATENATE("R6C",'Mapa final'!#REF!),"")</f>
        <v>#REF!</v>
      </c>
      <c r="AC11" s="39" t="e">
        <f>IF(AND('Mapa final'!#REF!="Muy Alta",'Mapa final'!#REF!="Mayor"),CONCATENATE("R6C",'Mapa final'!#REF!),"")</f>
        <v>#REF!</v>
      </c>
      <c r="AD11" s="39" t="e">
        <f>IF(AND('Mapa final'!#REF!="Muy Alta",'Mapa final'!#REF!="Mayor"),CONCATENATE("R6C",'Mapa final'!#REF!),"")</f>
        <v>#REF!</v>
      </c>
      <c r="AE11" s="39" t="e">
        <f>IF(AND('Mapa final'!#REF!="Muy Alta",'Mapa final'!#REF!="Mayor"),CONCATENATE("R6C",'Mapa final'!#REF!),"")</f>
        <v>#REF!</v>
      </c>
      <c r="AF11" s="39" t="e">
        <f>IF(AND('Mapa final'!#REF!="Muy Alta",'Mapa final'!#REF!="Mayor"),CONCATENATE("R6C",'Mapa final'!#REF!),"")</f>
        <v>#REF!</v>
      </c>
      <c r="AG11" s="40" t="e">
        <f>IF(AND('Mapa final'!#REF!="Muy Alta",'Mapa final'!#REF!="Mayor"),CONCATENATE("R6C",'Mapa final'!#REF!),"")</f>
        <v>#REF!</v>
      </c>
      <c r="AH11" s="41" t="e">
        <f>IF(AND('Mapa final'!#REF!="Muy Alta",'Mapa final'!#REF!="Catastrófico"),CONCATENATE("R6C",'Mapa final'!#REF!),"")</f>
        <v>#REF!</v>
      </c>
      <c r="AI11" s="42" t="e">
        <f>IF(AND('Mapa final'!#REF!="Muy Alta",'Mapa final'!#REF!="Catastrófico"),CONCATENATE("R6C",'Mapa final'!#REF!),"")</f>
        <v>#REF!</v>
      </c>
      <c r="AJ11" s="42" t="e">
        <f>IF(AND('Mapa final'!#REF!="Muy Alta",'Mapa final'!#REF!="Catastrófico"),CONCATENATE("R6C",'Mapa final'!#REF!),"")</f>
        <v>#REF!</v>
      </c>
      <c r="AK11" s="42" t="e">
        <f>IF(AND('Mapa final'!#REF!="Muy Alta",'Mapa final'!#REF!="Catastrófico"),CONCATENATE("R6C",'Mapa final'!#REF!),"")</f>
        <v>#REF!</v>
      </c>
      <c r="AL11" s="42" t="e">
        <f>IF(AND('Mapa final'!#REF!="Muy Alta",'Mapa final'!#REF!="Catastrófico"),CONCATENATE("R6C",'Mapa final'!#REF!),"")</f>
        <v>#REF!</v>
      </c>
      <c r="AM11" s="43" t="e">
        <f>IF(AND('Mapa final'!#REF!="Muy Alta",'Mapa final'!#REF!="Catastrófico"),CONCATENATE("R6C",'Mapa final'!#REF!),"")</f>
        <v>#REF!</v>
      </c>
      <c r="AN11" s="69"/>
      <c r="AO11" s="381"/>
      <c r="AP11" s="382"/>
      <c r="AQ11" s="382"/>
      <c r="AR11" s="382"/>
      <c r="AS11" s="382"/>
      <c r="AT11" s="383"/>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320"/>
      <c r="C12" s="320"/>
      <c r="D12" s="321"/>
      <c r="E12" s="361"/>
      <c r="F12" s="362"/>
      <c r="G12" s="362"/>
      <c r="H12" s="362"/>
      <c r="I12" s="363"/>
      <c r="J12" s="38" t="e">
        <f>IF(AND('Mapa final'!#REF!="Muy Alta",'Mapa final'!#REF!="Leve"),CONCATENATE("R7C",'Mapa final'!#REF!),"")</f>
        <v>#REF!</v>
      </c>
      <c r="K12" s="39" t="e">
        <f>IF(AND('Mapa final'!#REF!="Muy Alta",'Mapa final'!#REF!="Leve"),CONCATENATE("R7C",'Mapa final'!#REF!),"")</f>
        <v>#REF!</v>
      </c>
      <c r="L12" s="39" t="e">
        <f>IF(AND('Mapa final'!#REF!="Muy Alta",'Mapa final'!#REF!="Leve"),CONCATENATE("R7C",'Mapa final'!#REF!),"")</f>
        <v>#REF!</v>
      </c>
      <c r="M12" s="39" t="e">
        <f>IF(AND('Mapa final'!#REF!="Muy Alta",'Mapa final'!#REF!="Leve"),CONCATENATE("R7C",'Mapa final'!#REF!),"")</f>
        <v>#REF!</v>
      </c>
      <c r="N12" s="39" t="e">
        <f>IF(AND('Mapa final'!#REF!="Muy Alta",'Mapa final'!#REF!="Leve"),CONCATENATE("R7C",'Mapa final'!#REF!),"")</f>
        <v>#REF!</v>
      </c>
      <c r="O12" s="40" t="e">
        <f>IF(AND('Mapa final'!#REF!="Muy Alta",'Mapa final'!#REF!="Leve"),CONCATENATE("R7C",'Mapa final'!#REF!),"")</f>
        <v>#REF!</v>
      </c>
      <c r="P12" s="38" t="e">
        <f>IF(AND('Mapa final'!#REF!="Muy Alta",'Mapa final'!#REF!="Menor"),CONCATENATE("R7C",'Mapa final'!#REF!),"")</f>
        <v>#REF!</v>
      </c>
      <c r="Q12" s="39" t="e">
        <f>IF(AND('Mapa final'!#REF!="Muy Alta",'Mapa final'!#REF!="Menor"),CONCATENATE("R7C",'Mapa final'!#REF!),"")</f>
        <v>#REF!</v>
      </c>
      <c r="R12" s="39" t="e">
        <f>IF(AND('Mapa final'!#REF!="Muy Alta",'Mapa final'!#REF!="Menor"),CONCATENATE("R7C",'Mapa final'!#REF!),"")</f>
        <v>#REF!</v>
      </c>
      <c r="S12" s="39" t="e">
        <f>IF(AND('Mapa final'!#REF!="Muy Alta",'Mapa final'!#REF!="Menor"),CONCATENATE("R7C",'Mapa final'!#REF!),"")</f>
        <v>#REF!</v>
      </c>
      <c r="T12" s="39" t="e">
        <f>IF(AND('Mapa final'!#REF!="Muy Alta",'Mapa final'!#REF!="Menor"),CONCATENATE("R7C",'Mapa final'!#REF!),"")</f>
        <v>#REF!</v>
      </c>
      <c r="U12" s="40" t="e">
        <f>IF(AND('Mapa final'!#REF!="Muy Alta",'Mapa final'!#REF!="Menor"),CONCATENATE("R7C",'Mapa final'!#REF!),"")</f>
        <v>#REF!</v>
      </c>
      <c r="V12" s="38" t="e">
        <f>IF(AND('Mapa final'!#REF!="Muy Alta",'Mapa final'!#REF!="Moderado"),CONCATENATE("R7C",'Mapa final'!#REF!),"")</f>
        <v>#REF!</v>
      </c>
      <c r="W12" s="39" t="e">
        <f>IF(AND('Mapa final'!#REF!="Muy Alta",'Mapa final'!#REF!="Moderado"),CONCATENATE("R7C",'Mapa final'!#REF!),"")</f>
        <v>#REF!</v>
      </c>
      <c r="X12" s="39" t="e">
        <f>IF(AND('Mapa final'!#REF!="Muy Alta",'Mapa final'!#REF!="Moderado"),CONCATENATE("R7C",'Mapa final'!#REF!),"")</f>
        <v>#REF!</v>
      </c>
      <c r="Y12" s="39" t="e">
        <f>IF(AND('Mapa final'!#REF!="Muy Alta",'Mapa final'!#REF!="Moderado"),CONCATENATE("R7C",'Mapa final'!#REF!),"")</f>
        <v>#REF!</v>
      </c>
      <c r="Z12" s="39" t="e">
        <f>IF(AND('Mapa final'!#REF!="Muy Alta",'Mapa final'!#REF!="Moderado"),CONCATENATE("R7C",'Mapa final'!#REF!),"")</f>
        <v>#REF!</v>
      </c>
      <c r="AA12" s="40" t="e">
        <f>IF(AND('Mapa final'!#REF!="Muy Alta",'Mapa final'!#REF!="Moderado"),CONCATENATE("R7C",'Mapa final'!#REF!),"")</f>
        <v>#REF!</v>
      </c>
      <c r="AB12" s="38" t="e">
        <f>IF(AND('Mapa final'!#REF!="Muy Alta",'Mapa final'!#REF!="Mayor"),CONCATENATE("R7C",'Mapa final'!#REF!),"")</f>
        <v>#REF!</v>
      </c>
      <c r="AC12" s="39" t="e">
        <f>IF(AND('Mapa final'!#REF!="Muy Alta",'Mapa final'!#REF!="Mayor"),CONCATENATE("R7C",'Mapa final'!#REF!),"")</f>
        <v>#REF!</v>
      </c>
      <c r="AD12" s="39" t="e">
        <f>IF(AND('Mapa final'!#REF!="Muy Alta",'Mapa final'!#REF!="Mayor"),CONCATENATE("R7C",'Mapa final'!#REF!),"")</f>
        <v>#REF!</v>
      </c>
      <c r="AE12" s="39" t="e">
        <f>IF(AND('Mapa final'!#REF!="Muy Alta",'Mapa final'!#REF!="Mayor"),CONCATENATE("R7C",'Mapa final'!#REF!),"")</f>
        <v>#REF!</v>
      </c>
      <c r="AF12" s="39" t="e">
        <f>IF(AND('Mapa final'!#REF!="Muy Alta",'Mapa final'!#REF!="Mayor"),CONCATENATE("R7C",'Mapa final'!#REF!),"")</f>
        <v>#REF!</v>
      </c>
      <c r="AG12" s="40" t="e">
        <f>IF(AND('Mapa final'!#REF!="Muy Alta",'Mapa final'!#REF!="Mayor"),CONCATENATE("R7C",'Mapa final'!#REF!),"")</f>
        <v>#REF!</v>
      </c>
      <c r="AH12" s="41" t="e">
        <f>IF(AND('Mapa final'!#REF!="Muy Alta",'Mapa final'!#REF!="Catastrófico"),CONCATENATE("R7C",'Mapa final'!#REF!),"")</f>
        <v>#REF!</v>
      </c>
      <c r="AI12" s="42" t="e">
        <f>IF(AND('Mapa final'!#REF!="Muy Alta",'Mapa final'!#REF!="Catastrófico"),CONCATENATE("R7C",'Mapa final'!#REF!),"")</f>
        <v>#REF!</v>
      </c>
      <c r="AJ12" s="42" t="e">
        <f>IF(AND('Mapa final'!#REF!="Muy Alta",'Mapa final'!#REF!="Catastrófico"),CONCATENATE("R7C",'Mapa final'!#REF!),"")</f>
        <v>#REF!</v>
      </c>
      <c r="AK12" s="42" t="e">
        <f>IF(AND('Mapa final'!#REF!="Muy Alta",'Mapa final'!#REF!="Catastrófico"),CONCATENATE("R7C",'Mapa final'!#REF!),"")</f>
        <v>#REF!</v>
      </c>
      <c r="AL12" s="42" t="e">
        <f>IF(AND('Mapa final'!#REF!="Muy Alta",'Mapa final'!#REF!="Catastrófico"),CONCATENATE("R7C",'Mapa final'!#REF!),"")</f>
        <v>#REF!</v>
      </c>
      <c r="AM12" s="43" t="e">
        <f>IF(AND('Mapa final'!#REF!="Muy Alta",'Mapa final'!#REF!="Catastrófico"),CONCATENATE("R7C",'Mapa final'!#REF!),"")</f>
        <v>#REF!</v>
      </c>
      <c r="AN12" s="69"/>
      <c r="AO12" s="381"/>
      <c r="AP12" s="382"/>
      <c r="AQ12" s="382"/>
      <c r="AR12" s="382"/>
      <c r="AS12" s="382"/>
      <c r="AT12" s="383"/>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320"/>
      <c r="C13" s="320"/>
      <c r="D13" s="321"/>
      <c r="E13" s="361"/>
      <c r="F13" s="362"/>
      <c r="G13" s="362"/>
      <c r="H13" s="362"/>
      <c r="I13" s="363"/>
      <c r="J13" s="38" t="e">
        <f>IF(AND('Mapa final'!#REF!="Muy Alta",'Mapa final'!#REF!="Leve"),CONCATENATE("R8C",'Mapa final'!#REF!),"")</f>
        <v>#REF!</v>
      </c>
      <c r="K13" s="39" t="e">
        <f>IF(AND('Mapa final'!#REF!="Muy Alta",'Mapa final'!#REF!="Leve"),CONCATENATE("R8C",'Mapa final'!#REF!),"")</f>
        <v>#REF!</v>
      </c>
      <c r="L13" s="39" t="e">
        <f>IF(AND('Mapa final'!#REF!="Muy Alta",'Mapa final'!#REF!="Leve"),CONCATENATE("R8C",'Mapa final'!#REF!),"")</f>
        <v>#REF!</v>
      </c>
      <c r="M13" s="39" t="e">
        <f>IF(AND('Mapa final'!#REF!="Muy Alta",'Mapa final'!#REF!="Leve"),CONCATENATE("R8C",'Mapa final'!#REF!),"")</f>
        <v>#REF!</v>
      </c>
      <c r="N13" s="39" t="e">
        <f>IF(AND('Mapa final'!#REF!="Muy Alta",'Mapa final'!#REF!="Leve"),CONCATENATE("R8C",'Mapa final'!#REF!),"")</f>
        <v>#REF!</v>
      </c>
      <c r="O13" s="40" t="e">
        <f>IF(AND('Mapa final'!#REF!="Muy Alta",'Mapa final'!#REF!="Leve"),CONCATENATE("R8C",'Mapa final'!#REF!),"")</f>
        <v>#REF!</v>
      </c>
      <c r="P13" s="38" t="e">
        <f>IF(AND('Mapa final'!#REF!="Muy Alta",'Mapa final'!#REF!="Menor"),CONCATENATE("R8C",'Mapa final'!#REF!),"")</f>
        <v>#REF!</v>
      </c>
      <c r="Q13" s="39" t="e">
        <f>IF(AND('Mapa final'!#REF!="Muy Alta",'Mapa final'!#REF!="Menor"),CONCATENATE("R8C",'Mapa final'!#REF!),"")</f>
        <v>#REF!</v>
      </c>
      <c r="R13" s="39" t="e">
        <f>IF(AND('Mapa final'!#REF!="Muy Alta",'Mapa final'!#REF!="Menor"),CONCATENATE("R8C",'Mapa final'!#REF!),"")</f>
        <v>#REF!</v>
      </c>
      <c r="S13" s="39" t="e">
        <f>IF(AND('Mapa final'!#REF!="Muy Alta",'Mapa final'!#REF!="Menor"),CONCATENATE("R8C",'Mapa final'!#REF!),"")</f>
        <v>#REF!</v>
      </c>
      <c r="T13" s="39" t="e">
        <f>IF(AND('Mapa final'!#REF!="Muy Alta",'Mapa final'!#REF!="Menor"),CONCATENATE("R8C",'Mapa final'!#REF!),"")</f>
        <v>#REF!</v>
      </c>
      <c r="U13" s="40" t="e">
        <f>IF(AND('Mapa final'!#REF!="Muy Alta",'Mapa final'!#REF!="Menor"),CONCATENATE("R8C",'Mapa final'!#REF!),"")</f>
        <v>#REF!</v>
      </c>
      <c r="V13" s="38" t="e">
        <f>IF(AND('Mapa final'!#REF!="Muy Alta",'Mapa final'!#REF!="Moderado"),CONCATENATE("R8C",'Mapa final'!#REF!),"")</f>
        <v>#REF!</v>
      </c>
      <c r="W13" s="39" t="e">
        <f>IF(AND('Mapa final'!#REF!="Muy Alta",'Mapa final'!#REF!="Moderado"),CONCATENATE("R8C",'Mapa final'!#REF!),"")</f>
        <v>#REF!</v>
      </c>
      <c r="X13" s="39" t="e">
        <f>IF(AND('Mapa final'!#REF!="Muy Alta",'Mapa final'!#REF!="Moderado"),CONCATENATE("R8C",'Mapa final'!#REF!),"")</f>
        <v>#REF!</v>
      </c>
      <c r="Y13" s="39" t="e">
        <f>IF(AND('Mapa final'!#REF!="Muy Alta",'Mapa final'!#REF!="Moderado"),CONCATENATE("R8C",'Mapa final'!#REF!),"")</f>
        <v>#REF!</v>
      </c>
      <c r="Z13" s="39" t="e">
        <f>IF(AND('Mapa final'!#REF!="Muy Alta",'Mapa final'!#REF!="Moderado"),CONCATENATE("R8C",'Mapa final'!#REF!),"")</f>
        <v>#REF!</v>
      </c>
      <c r="AA13" s="40" t="e">
        <f>IF(AND('Mapa final'!#REF!="Muy Alta",'Mapa final'!#REF!="Moderado"),CONCATENATE("R8C",'Mapa final'!#REF!),"")</f>
        <v>#REF!</v>
      </c>
      <c r="AB13" s="38" t="e">
        <f>IF(AND('Mapa final'!#REF!="Muy Alta",'Mapa final'!#REF!="Mayor"),CONCATENATE("R8C",'Mapa final'!#REF!),"")</f>
        <v>#REF!</v>
      </c>
      <c r="AC13" s="39" t="e">
        <f>IF(AND('Mapa final'!#REF!="Muy Alta",'Mapa final'!#REF!="Mayor"),CONCATENATE("R8C",'Mapa final'!#REF!),"")</f>
        <v>#REF!</v>
      </c>
      <c r="AD13" s="39" t="e">
        <f>IF(AND('Mapa final'!#REF!="Muy Alta",'Mapa final'!#REF!="Mayor"),CONCATENATE("R8C",'Mapa final'!#REF!),"")</f>
        <v>#REF!</v>
      </c>
      <c r="AE13" s="39" t="e">
        <f>IF(AND('Mapa final'!#REF!="Muy Alta",'Mapa final'!#REF!="Mayor"),CONCATENATE("R8C",'Mapa final'!#REF!),"")</f>
        <v>#REF!</v>
      </c>
      <c r="AF13" s="39" t="e">
        <f>IF(AND('Mapa final'!#REF!="Muy Alta",'Mapa final'!#REF!="Mayor"),CONCATENATE("R8C",'Mapa final'!#REF!),"")</f>
        <v>#REF!</v>
      </c>
      <c r="AG13" s="40" t="e">
        <f>IF(AND('Mapa final'!#REF!="Muy Alta",'Mapa final'!#REF!="Mayor"),CONCATENATE("R8C",'Mapa final'!#REF!),"")</f>
        <v>#REF!</v>
      </c>
      <c r="AH13" s="41" t="e">
        <f>IF(AND('Mapa final'!#REF!="Muy Alta",'Mapa final'!#REF!="Catastrófico"),CONCATENATE("R8C",'Mapa final'!#REF!),"")</f>
        <v>#REF!</v>
      </c>
      <c r="AI13" s="42" t="e">
        <f>IF(AND('Mapa final'!#REF!="Muy Alta",'Mapa final'!#REF!="Catastrófico"),CONCATENATE("R8C",'Mapa final'!#REF!),"")</f>
        <v>#REF!</v>
      </c>
      <c r="AJ13" s="42" t="e">
        <f>IF(AND('Mapa final'!#REF!="Muy Alta",'Mapa final'!#REF!="Catastrófico"),CONCATENATE("R8C",'Mapa final'!#REF!),"")</f>
        <v>#REF!</v>
      </c>
      <c r="AK13" s="42" t="e">
        <f>IF(AND('Mapa final'!#REF!="Muy Alta",'Mapa final'!#REF!="Catastrófico"),CONCATENATE("R8C",'Mapa final'!#REF!),"")</f>
        <v>#REF!</v>
      </c>
      <c r="AL13" s="42" t="e">
        <f>IF(AND('Mapa final'!#REF!="Muy Alta",'Mapa final'!#REF!="Catastrófico"),CONCATENATE("R8C",'Mapa final'!#REF!),"")</f>
        <v>#REF!</v>
      </c>
      <c r="AM13" s="43" t="e">
        <f>IF(AND('Mapa final'!#REF!="Muy Alta",'Mapa final'!#REF!="Catastrófico"),CONCATENATE("R8C",'Mapa final'!#REF!),"")</f>
        <v>#REF!</v>
      </c>
      <c r="AN13" s="69"/>
      <c r="AO13" s="381"/>
      <c r="AP13" s="382"/>
      <c r="AQ13" s="382"/>
      <c r="AR13" s="382"/>
      <c r="AS13" s="382"/>
      <c r="AT13" s="383"/>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320"/>
      <c r="C14" s="320"/>
      <c r="D14" s="321"/>
      <c r="E14" s="361"/>
      <c r="F14" s="362"/>
      <c r="G14" s="362"/>
      <c r="H14" s="362"/>
      <c r="I14" s="363"/>
      <c r="J14" s="38" t="e">
        <f>IF(AND('Mapa final'!#REF!="Muy Alta",'Mapa final'!#REF!="Leve"),CONCATENATE("R9C",'Mapa final'!#REF!),"")</f>
        <v>#REF!</v>
      </c>
      <c r="K14" s="39" t="e">
        <f>IF(AND('Mapa final'!#REF!="Muy Alta",'Mapa final'!#REF!="Leve"),CONCATENATE("R9C",'Mapa final'!#REF!),"")</f>
        <v>#REF!</v>
      </c>
      <c r="L14" s="39" t="e">
        <f>IF(AND('Mapa final'!#REF!="Muy Alta",'Mapa final'!#REF!="Leve"),CONCATENATE("R9C",'Mapa final'!#REF!),"")</f>
        <v>#REF!</v>
      </c>
      <c r="M14" s="39" t="e">
        <f>IF(AND('Mapa final'!#REF!="Muy Alta",'Mapa final'!#REF!="Leve"),CONCATENATE("R9C",'Mapa final'!#REF!),"")</f>
        <v>#REF!</v>
      </c>
      <c r="N14" s="39" t="e">
        <f>IF(AND('Mapa final'!#REF!="Muy Alta",'Mapa final'!#REF!="Leve"),CONCATENATE("R9C",'Mapa final'!#REF!),"")</f>
        <v>#REF!</v>
      </c>
      <c r="O14" s="40" t="e">
        <f>IF(AND('Mapa final'!#REF!="Muy Alta",'Mapa final'!#REF!="Leve"),CONCATENATE("R9C",'Mapa final'!#REF!),"")</f>
        <v>#REF!</v>
      </c>
      <c r="P14" s="38" t="e">
        <f>IF(AND('Mapa final'!#REF!="Muy Alta",'Mapa final'!#REF!="Menor"),CONCATENATE("R9C",'Mapa final'!#REF!),"")</f>
        <v>#REF!</v>
      </c>
      <c r="Q14" s="39" t="e">
        <f>IF(AND('Mapa final'!#REF!="Muy Alta",'Mapa final'!#REF!="Menor"),CONCATENATE("R9C",'Mapa final'!#REF!),"")</f>
        <v>#REF!</v>
      </c>
      <c r="R14" s="39" t="e">
        <f>IF(AND('Mapa final'!#REF!="Muy Alta",'Mapa final'!#REF!="Menor"),CONCATENATE("R9C",'Mapa final'!#REF!),"")</f>
        <v>#REF!</v>
      </c>
      <c r="S14" s="39" t="e">
        <f>IF(AND('Mapa final'!#REF!="Muy Alta",'Mapa final'!#REF!="Menor"),CONCATENATE("R9C",'Mapa final'!#REF!),"")</f>
        <v>#REF!</v>
      </c>
      <c r="T14" s="39" t="e">
        <f>IF(AND('Mapa final'!#REF!="Muy Alta",'Mapa final'!#REF!="Menor"),CONCATENATE("R9C",'Mapa final'!#REF!),"")</f>
        <v>#REF!</v>
      </c>
      <c r="U14" s="40" t="e">
        <f>IF(AND('Mapa final'!#REF!="Muy Alta",'Mapa final'!#REF!="Menor"),CONCATENATE("R9C",'Mapa final'!#REF!),"")</f>
        <v>#REF!</v>
      </c>
      <c r="V14" s="38" t="e">
        <f>IF(AND('Mapa final'!#REF!="Muy Alta",'Mapa final'!#REF!="Moderado"),CONCATENATE("R9C",'Mapa final'!#REF!),"")</f>
        <v>#REF!</v>
      </c>
      <c r="W14" s="39" t="e">
        <f>IF(AND('Mapa final'!#REF!="Muy Alta",'Mapa final'!#REF!="Moderado"),CONCATENATE("R9C",'Mapa final'!#REF!),"")</f>
        <v>#REF!</v>
      </c>
      <c r="X14" s="39" t="e">
        <f>IF(AND('Mapa final'!#REF!="Muy Alta",'Mapa final'!#REF!="Moderado"),CONCATENATE("R9C",'Mapa final'!#REF!),"")</f>
        <v>#REF!</v>
      </c>
      <c r="Y14" s="39" t="e">
        <f>IF(AND('Mapa final'!#REF!="Muy Alta",'Mapa final'!#REF!="Moderado"),CONCATENATE("R9C",'Mapa final'!#REF!),"")</f>
        <v>#REF!</v>
      </c>
      <c r="Z14" s="39" t="e">
        <f>IF(AND('Mapa final'!#REF!="Muy Alta",'Mapa final'!#REF!="Moderado"),CONCATENATE("R9C",'Mapa final'!#REF!),"")</f>
        <v>#REF!</v>
      </c>
      <c r="AA14" s="40" t="e">
        <f>IF(AND('Mapa final'!#REF!="Muy Alta",'Mapa final'!#REF!="Moderado"),CONCATENATE("R9C",'Mapa final'!#REF!),"")</f>
        <v>#REF!</v>
      </c>
      <c r="AB14" s="38" t="e">
        <f>IF(AND('Mapa final'!#REF!="Muy Alta",'Mapa final'!#REF!="Mayor"),CONCATENATE("R9C",'Mapa final'!#REF!),"")</f>
        <v>#REF!</v>
      </c>
      <c r="AC14" s="39" t="e">
        <f>IF(AND('Mapa final'!#REF!="Muy Alta",'Mapa final'!#REF!="Mayor"),CONCATENATE("R9C",'Mapa final'!#REF!),"")</f>
        <v>#REF!</v>
      </c>
      <c r="AD14" s="39" t="e">
        <f>IF(AND('Mapa final'!#REF!="Muy Alta",'Mapa final'!#REF!="Mayor"),CONCATENATE("R9C",'Mapa final'!#REF!),"")</f>
        <v>#REF!</v>
      </c>
      <c r="AE14" s="39" t="e">
        <f>IF(AND('Mapa final'!#REF!="Muy Alta",'Mapa final'!#REF!="Mayor"),CONCATENATE("R9C",'Mapa final'!#REF!),"")</f>
        <v>#REF!</v>
      </c>
      <c r="AF14" s="39" t="e">
        <f>IF(AND('Mapa final'!#REF!="Muy Alta",'Mapa final'!#REF!="Mayor"),CONCATENATE("R9C",'Mapa final'!#REF!),"")</f>
        <v>#REF!</v>
      </c>
      <c r="AG14" s="40" t="e">
        <f>IF(AND('Mapa final'!#REF!="Muy Alta",'Mapa final'!#REF!="Mayor"),CONCATENATE("R9C",'Mapa final'!#REF!),"")</f>
        <v>#REF!</v>
      </c>
      <c r="AH14" s="41" t="e">
        <f>IF(AND('Mapa final'!#REF!="Muy Alta",'Mapa final'!#REF!="Catastrófico"),CONCATENATE("R9C",'Mapa final'!#REF!),"")</f>
        <v>#REF!</v>
      </c>
      <c r="AI14" s="42" t="e">
        <f>IF(AND('Mapa final'!#REF!="Muy Alta",'Mapa final'!#REF!="Catastrófico"),CONCATENATE("R9C",'Mapa final'!#REF!),"")</f>
        <v>#REF!</v>
      </c>
      <c r="AJ14" s="42" t="e">
        <f>IF(AND('Mapa final'!#REF!="Muy Alta",'Mapa final'!#REF!="Catastrófico"),CONCATENATE("R9C",'Mapa final'!#REF!),"")</f>
        <v>#REF!</v>
      </c>
      <c r="AK14" s="42" t="e">
        <f>IF(AND('Mapa final'!#REF!="Muy Alta",'Mapa final'!#REF!="Catastrófico"),CONCATENATE("R9C",'Mapa final'!#REF!),"")</f>
        <v>#REF!</v>
      </c>
      <c r="AL14" s="42" t="e">
        <f>IF(AND('Mapa final'!#REF!="Muy Alta",'Mapa final'!#REF!="Catastrófico"),CONCATENATE("R9C",'Mapa final'!#REF!),"")</f>
        <v>#REF!</v>
      </c>
      <c r="AM14" s="43" t="e">
        <f>IF(AND('Mapa final'!#REF!="Muy Alta",'Mapa final'!#REF!="Catastrófico"),CONCATENATE("R9C",'Mapa final'!#REF!),"")</f>
        <v>#REF!</v>
      </c>
      <c r="AN14" s="69"/>
      <c r="AO14" s="381"/>
      <c r="AP14" s="382"/>
      <c r="AQ14" s="382"/>
      <c r="AR14" s="382"/>
      <c r="AS14" s="382"/>
      <c r="AT14" s="383"/>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320"/>
      <c r="C15" s="320"/>
      <c r="D15" s="321"/>
      <c r="E15" s="364"/>
      <c r="F15" s="365"/>
      <c r="G15" s="365"/>
      <c r="H15" s="365"/>
      <c r="I15" s="366"/>
      <c r="J15" s="44" t="e">
        <f>IF(AND('Mapa final'!#REF!="Muy Alta",'Mapa final'!#REF!="Leve"),CONCATENATE("R10C",'Mapa final'!#REF!),"")</f>
        <v>#REF!</v>
      </c>
      <c r="K15" s="45" t="e">
        <f>IF(AND('Mapa final'!#REF!="Muy Alta",'Mapa final'!#REF!="Leve"),CONCATENATE("R10C",'Mapa final'!#REF!),"")</f>
        <v>#REF!</v>
      </c>
      <c r="L15" s="45" t="e">
        <f>IF(AND('Mapa final'!#REF!="Muy Alta",'Mapa final'!#REF!="Leve"),CONCATENATE("R10C",'Mapa final'!#REF!),"")</f>
        <v>#REF!</v>
      </c>
      <c r="M15" s="45" t="e">
        <f>IF(AND('Mapa final'!#REF!="Muy Alta",'Mapa final'!#REF!="Leve"),CONCATENATE("R10C",'Mapa final'!#REF!),"")</f>
        <v>#REF!</v>
      </c>
      <c r="N15" s="45" t="e">
        <f>IF(AND('Mapa final'!#REF!="Muy Alta",'Mapa final'!#REF!="Leve"),CONCATENATE("R10C",'Mapa final'!#REF!),"")</f>
        <v>#REF!</v>
      </c>
      <c r="O15" s="46" t="e">
        <f>IF(AND('Mapa final'!#REF!="Muy Alta",'Mapa final'!#REF!="Leve"),CONCATENATE("R10C",'Mapa final'!#REF!),"")</f>
        <v>#REF!</v>
      </c>
      <c r="P15" s="38" t="e">
        <f>IF(AND('Mapa final'!#REF!="Muy Alta",'Mapa final'!#REF!="Menor"),CONCATENATE("R10C",'Mapa final'!#REF!),"")</f>
        <v>#REF!</v>
      </c>
      <c r="Q15" s="39" t="e">
        <f>IF(AND('Mapa final'!#REF!="Muy Alta",'Mapa final'!#REF!="Menor"),CONCATENATE("R10C",'Mapa final'!#REF!),"")</f>
        <v>#REF!</v>
      </c>
      <c r="R15" s="39" t="e">
        <f>IF(AND('Mapa final'!#REF!="Muy Alta",'Mapa final'!#REF!="Menor"),CONCATENATE("R10C",'Mapa final'!#REF!),"")</f>
        <v>#REF!</v>
      </c>
      <c r="S15" s="39" t="e">
        <f>IF(AND('Mapa final'!#REF!="Muy Alta",'Mapa final'!#REF!="Menor"),CONCATENATE("R10C",'Mapa final'!#REF!),"")</f>
        <v>#REF!</v>
      </c>
      <c r="T15" s="39" t="e">
        <f>IF(AND('Mapa final'!#REF!="Muy Alta",'Mapa final'!#REF!="Menor"),CONCATENATE("R10C",'Mapa final'!#REF!),"")</f>
        <v>#REF!</v>
      </c>
      <c r="U15" s="40" t="e">
        <f>IF(AND('Mapa final'!#REF!="Muy Alta",'Mapa final'!#REF!="Menor"),CONCATENATE("R10C",'Mapa final'!#REF!),"")</f>
        <v>#REF!</v>
      </c>
      <c r="V15" s="44" t="e">
        <f>IF(AND('Mapa final'!#REF!="Muy Alta",'Mapa final'!#REF!="Moderado"),CONCATENATE("R10C",'Mapa final'!#REF!),"")</f>
        <v>#REF!</v>
      </c>
      <c r="W15" s="45" t="e">
        <f>IF(AND('Mapa final'!#REF!="Muy Alta",'Mapa final'!#REF!="Moderado"),CONCATENATE("R10C",'Mapa final'!#REF!),"")</f>
        <v>#REF!</v>
      </c>
      <c r="X15" s="45" t="e">
        <f>IF(AND('Mapa final'!#REF!="Muy Alta",'Mapa final'!#REF!="Moderado"),CONCATENATE("R10C",'Mapa final'!#REF!),"")</f>
        <v>#REF!</v>
      </c>
      <c r="Y15" s="45" t="e">
        <f>IF(AND('Mapa final'!#REF!="Muy Alta",'Mapa final'!#REF!="Moderado"),CONCATENATE("R10C",'Mapa final'!#REF!),"")</f>
        <v>#REF!</v>
      </c>
      <c r="Z15" s="45" t="e">
        <f>IF(AND('Mapa final'!#REF!="Muy Alta",'Mapa final'!#REF!="Moderado"),CONCATENATE("R10C",'Mapa final'!#REF!),"")</f>
        <v>#REF!</v>
      </c>
      <c r="AA15" s="46" t="e">
        <f>IF(AND('Mapa final'!#REF!="Muy Alta",'Mapa final'!#REF!="Moderado"),CONCATENATE("R10C",'Mapa final'!#REF!),"")</f>
        <v>#REF!</v>
      </c>
      <c r="AB15" s="38" t="e">
        <f>IF(AND('Mapa final'!#REF!="Muy Alta",'Mapa final'!#REF!="Mayor"),CONCATENATE("R10C",'Mapa final'!#REF!),"")</f>
        <v>#REF!</v>
      </c>
      <c r="AC15" s="39" t="e">
        <f>IF(AND('Mapa final'!#REF!="Muy Alta",'Mapa final'!#REF!="Mayor"),CONCATENATE("R10C",'Mapa final'!#REF!),"")</f>
        <v>#REF!</v>
      </c>
      <c r="AD15" s="39" t="e">
        <f>IF(AND('Mapa final'!#REF!="Muy Alta",'Mapa final'!#REF!="Mayor"),CONCATENATE("R10C",'Mapa final'!#REF!),"")</f>
        <v>#REF!</v>
      </c>
      <c r="AE15" s="39" t="e">
        <f>IF(AND('Mapa final'!#REF!="Muy Alta",'Mapa final'!#REF!="Mayor"),CONCATENATE("R10C",'Mapa final'!#REF!),"")</f>
        <v>#REF!</v>
      </c>
      <c r="AF15" s="39" t="e">
        <f>IF(AND('Mapa final'!#REF!="Muy Alta",'Mapa final'!#REF!="Mayor"),CONCATENATE("R10C",'Mapa final'!#REF!),"")</f>
        <v>#REF!</v>
      </c>
      <c r="AG15" s="40" t="e">
        <f>IF(AND('Mapa final'!#REF!="Muy Alta",'Mapa final'!#REF!="Mayor"),CONCATENATE("R10C",'Mapa final'!#REF!),"")</f>
        <v>#REF!</v>
      </c>
      <c r="AH15" s="47" t="e">
        <f>IF(AND('Mapa final'!#REF!="Muy Alta",'Mapa final'!#REF!="Catastrófico"),CONCATENATE("R10C",'Mapa final'!#REF!),"")</f>
        <v>#REF!</v>
      </c>
      <c r="AI15" s="48" t="e">
        <f>IF(AND('Mapa final'!#REF!="Muy Alta",'Mapa final'!#REF!="Catastrófico"),CONCATENATE("R10C",'Mapa final'!#REF!),"")</f>
        <v>#REF!</v>
      </c>
      <c r="AJ15" s="48" t="e">
        <f>IF(AND('Mapa final'!#REF!="Muy Alta",'Mapa final'!#REF!="Catastrófico"),CONCATENATE("R10C",'Mapa final'!#REF!),"")</f>
        <v>#REF!</v>
      </c>
      <c r="AK15" s="48" t="e">
        <f>IF(AND('Mapa final'!#REF!="Muy Alta",'Mapa final'!#REF!="Catastrófico"),CONCATENATE("R10C",'Mapa final'!#REF!),"")</f>
        <v>#REF!</v>
      </c>
      <c r="AL15" s="48" t="e">
        <f>IF(AND('Mapa final'!#REF!="Muy Alta",'Mapa final'!#REF!="Catastrófico"),CONCATENATE("R10C",'Mapa final'!#REF!),"")</f>
        <v>#REF!</v>
      </c>
      <c r="AM15" s="49" t="e">
        <f>IF(AND('Mapa final'!#REF!="Muy Alta",'Mapa final'!#REF!="Catastrófico"),CONCATENATE("R10C",'Mapa final'!#REF!),"")</f>
        <v>#REF!</v>
      </c>
      <c r="AN15" s="69"/>
      <c r="AO15" s="384"/>
      <c r="AP15" s="385"/>
      <c r="AQ15" s="385"/>
      <c r="AR15" s="385"/>
      <c r="AS15" s="385"/>
      <c r="AT15" s="386"/>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320"/>
      <c r="C16" s="320"/>
      <c r="D16" s="321"/>
      <c r="E16" s="358" t="s">
        <v>110</v>
      </c>
      <c r="F16" s="359"/>
      <c r="G16" s="359"/>
      <c r="H16" s="359"/>
      <c r="I16" s="359"/>
      <c r="J16" s="50" t="str">
        <f>IF(AND('Mapa final'!$AA$9="Alta",'Mapa final'!$AC$9="Leve"),CONCATENATE("R1C",'Mapa final'!$Q$9),"")</f>
        <v/>
      </c>
      <c r="K16" s="51" t="str">
        <f>IF(AND('Mapa final'!$AA$10="Alta",'Mapa final'!$AC$10="Leve"),CONCATENATE("R1C",'Mapa final'!$Q$10),"")</f>
        <v/>
      </c>
      <c r="L16" s="51" t="e">
        <f>IF(AND('Mapa final'!#REF!="Alta",'Mapa final'!#REF!="Leve"),CONCATENATE("R1C",'Mapa final'!#REF!),"")</f>
        <v>#REF!</v>
      </c>
      <c r="M16" s="51" t="e">
        <f>IF(AND('Mapa final'!#REF!="Alta",'Mapa final'!#REF!="Leve"),CONCATENATE("R1C",'Mapa final'!#REF!),"")</f>
        <v>#REF!</v>
      </c>
      <c r="N16" s="51" t="e">
        <f>IF(AND('Mapa final'!#REF!="Alta",'Mapa final'!#REF!="Leve"),CONCATENATE("R1C",'Mapa final'!#REF!),"")</f>
        <v>#REF!</v>
      </c>
      <c r="O16" s="52" t="e">
        <f>IF(AND('Mapa final'!#REF!="Alta",'Mapa final'!#REF!="Leve"),CONCATENATE("R1C",'Mapa final'!#REF!),"")</f>
        <v>#REF!</v>
      </c>
      <c r="P16" s="50" t="str">
        <f>IF(AND('Mapa final'!$AA$9="Alta",'Mapa final'!$AC$9="Menor"),CONCATENATE("R1C",'Mapa final'!$Q$9),"")</f>
        <v/>
      </c>
      <c r="Q16" s="51" t="str">
        <f>IF(AND('Mapa final'!$AA$10="Alta",'Mapa final'!$AC$10="Menor"),CONCATENATE("R1C",'Mapa final'!$Q$10),"")</f>
        <v/>
      </c>
      <c r="R16" s="51" t="e">
        <f>IF(AND('Mapa final'!#REF!="Alta",'Mapa final'!#REF!="Menor"),CONCATENATE("R1C",'Mapa final'!#REF!),"")</f>
        <v>#REF!</v>
      </c>
      <c r="S16" s="51" t="e">
        <f>IF(AND('Mapa final'!#REF!="Alta",'Mapa final'!#REF!="Menor"),CONCATENATE("R1C",'Mapa final'!#REF!),"")</f>
        <v>#REF!</v>
      </c>
      <c r="T16" s="51" t="e">
        <f>IF(AND('Mapa final'!#REF!="Alta",'Mapa final'!#REF!="Menor"),CONCATENATE("R1C",'Mapa final'!#REF!),"")</f>
        <v>#REF!</v>
      </c>
      <c r="U16" s="52" t="e">
        <f>IF(AND('Mapa final'!#REF!="Alta",'Mapa final'!#REF!="Menor"),CONCATENATE("R1C",'Mapa final'!#REF!),"")</f>
        <v>#REF!</v>
      </c>
      <c r="V16" s="32" t="str">
        <f>IF(AND('Mapa final'!$AA$9="Alta",'Mapa final'!$AC$9="Moderado"),CONCATENATE("R1C",'Mapa final'!$Q$9),"")</f>
        <v/>
      </c>
      <c r="W16" s="33" t="str">
        <f>IF(AND('Mapa final'!$AA$10="Alta",'Mapa final'!$AC$10="Moderado"),CONCATENATE("R1C",'Mapa final'!$Q$10),"")</f>
        <v/>
      </c>
      <c r="X16" s="33" t="e">
        <f>IF(AND('Mapa final'!#REF!="Alta",'Mapa final'!#REF!="Moderado"),CONCATENATE("R1C",'Mapa final'!#REF!),"")</f>
        <v>#REF!</v>
      </c>
      <c r="Y16" s="33" t="e">
        <f>IF(AND('Mapa final'!#REF!="Alta",'Mapa final'!#REF!="Moderado"),CONCATENATE("R1C",'Mapa final'!#REF!),"")</f>
        <v>#REF!</v>
      </c>
      <c r="Z16" s="33" t="e">
        <f>IF(AND('Mapa final'!#REF!="Alta",'Mapa final'!#REF!="Moderado"),CONCATENATE("R1C",'Mapa final'!#REF!),"")</f>
        <v>#REF!</v>
      </c>
      <c r="AA16" s="34" t="e">
        <f>IF(AND('Mapa final'!#REF!="Alta",'Mapa final'!#REF!="Moderado"),CONCATENATE("R1C",'Mapa final'!#REF!),"")</f>
        <v>#REF!</v>
      </c>
      <c r="AB16" s="32" t="str">
        <f>IF(AND('Mapa final'!$AA$9="Alta",'Mapa final'!$AC$9="Mayor"),CONCATENATE("R1C",'Mapa final'!$Q$9),"")</f>
        <v/>
      </c>
      <c r="AC16" s="33" t="str">
        <f>IF(AND('Mapa final'!$AA$10="Alta",'Mapa final'!$AC$10="Mayor"),CONCATENATE("R1C",'Mapa final'!$Q$10),"")</f>
        <v/>
      </c>
      <c r="AD16" s="33" t="e">
        <f>IF(AND('Mapa final'!#REF!="Alta",'Mapa final'!#REF!="Mayor"),CONCATENATE("R1C",'Mapa final'!#REF!),"")</f>
        <v>#REF!</v>
      </c>
      <c r="AE16" s="33" t="e">
        <f>IF(AND('Mapa final'!#REF!="Alta",'Mapa final'!#REF!="Mayor"),CONCATENATE("R1C",'Mapa final'!#REF!),"")</f>
        <v>#REF!</v>
      </c>
      <c r="AF16" s="33" t="e">
        <f>IF(AND('Mapa final'!#REF!="Alta",'Mapa final'!#REF!="Mayor"),CONCATENATE("R1C",'Mapa final'!#REF!),"")</f>
        <v>#REF!</v>
      </c>
      <c r="AG16" s="34" t="e">
        <f>IF(AND('Mapa final'!#REF!="Alta",'Mapa final'!#REF!="Mayor"),CONCATENATE("R1C",'Mapa final'!#REF!),"")</f>
        <v>#REF!</v>
      </c>
      <c r="AH16" s="35" t="str">
        <f>IF(AND('Mapa final'!$AA$9="Alta",'Mapa final'!$AC$9="Catastrófico"),CONCATENATE("R1C",'Mapa final'!$Q$9),"")</f>
        <v/>
      </c>
      <c r="AI16" s="36" t="str">
        <f>IF(AND('Mapa final'!$AA$10="Alta",'Mapa final'!$AC$10="Catastrófico"),CONCATENATE("R1C",'Mapa final'!$Q$10),"")</f>
        <v/>
      </c>
      <c r="AJ16" s="36" t="e">
        <f>IF(AND('Mapa final'!#REF!="Alta",'Mapa final'!#REF!="Catastrófico"),CONCATENATE("R1C",'Mapa final'!#REF!),"")</f>
        <v>#REF!</v>
      </c>
      <c r="AK16" s="36" t="e">
        <f>IF(AND('Mapa final'!#REF!="Alta",'Mapa final'!#REF!="Catastrófico"),CONCATENATE("R1C",'Mapa final'!#REF!),"")</f>
        <v>#REF!</v>
      </c>
      <c r="AL16" s="36" t="e">
        <f>IF(AND('Mapa final'!#REF!="Alta",'Mapa final'!#REF!="Catastrófico"),CONCATENATE("R1C",'Mapa final'!#REF!),"")</f>
        <v>#REF!</v>
      </c>
      <c r="AM16" s="37" t="e">
        <f>IF(AND('Mapa final'!#REF!="Alta",'Mapa final'!#REF!="Catastrófico"),CONCATENATE("R1C",'Mapa final'!#REF!),"")</f>
        <v>#REF!</v>
      </c>
      <c r="AN16" s="69"/>
      <c r="AO16" s="368" t="s">
        <v>75</v>
      </c>
      <c r="AP16" s="369"/>
      <c r="AQ16" s="369"/>
      <c r="AR16" s="369"/>
      <c r="AS16" s="369"/>
      <c r="AT16" s="370"/>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320"/>
      <c r="C17" s="320"/>
      <c r="D17" s="321"/>
      <c r="E17" s="377"/>
      <c r="F17" s="362"/>
      <c r="G17" s="362"/>
      <c r="H17" s="362"/>
      <c r="I17" s="362"/>
      <c r="J17" s="53" t="str">
        <f>IF(AND('Mapa final'!$AA$11="Alta",'Mapa final'!$AC$11="Leve"),CONCATENATE("R2C",'Mapa final'!$Q$11),"")</f>
        <v/>
      </c>
      <c r="K17" s="54" t="str">
        <f>IF(AND('Mapa final'!$AA$12="Alta",'Mapa final'!$AC$12="Leve"),CONCATENATE("R2C",'Mapa final'!$Q$12),"")</f>
        <v/>
      </c>
      <c r="L17" s="54" t="e">
        <f>IF(AND('Mapa final'!#REF!="Alta",'Mapa final'!#REF!="Leve"),CONCATENATE("R2C",'Mapa final'!#REF!),"")</f>
        <v>#REF!</v>
      </c>
      <c r="M17" s="54" t="e">
        <f>IF(AND('Mapa final'!#REF!="Alta",'Mapa final'!#REF!="Leve"),CONCATENATE("R2C",'Mapa final'!#REF!),"")</f>
        <v>#REF!</v>
      </c>
      <c r="N17" s="54" t="e">
        <f>IF(AND('Mapa final'!#REF!="Alta",'Mapa final'!#REF!="Leve"),CONCATENATE("R2C",'Mapa final'!#REF!),"")</f>
        <v>#REF!</v>
      </c>
      <c r="O17" s="55" t="e">
        <f>IF(AND('Mapa final'!#REF!="Alta",'Mapa final'!#REF!="Leve"),CONCATENATE("R2C",'Mapa final'!#REF!),"")</f>
        <v>#REF!</v>
      </c>
      <c r="P17" s="53" t="str">
        <f>IF(AND('Mapa final'!$AA$11="Alta",'Mapa final'!$AC$11="Menor"),CONCATENATE("R2C",'Mapa final'!$Q$11),"")</f>
        <v/>
      </c>
      <c r="Q17" s="54" t="str">
        <f>IF(AND('Mapa final'!$AA$12="Alta",'Mapa final'!$AC$12="Menor"),CONCATENATE("R2C",'Mapa final'!$Q$12),"")</f>
        <v/>
      </c>
      <c r="R17" s="54" t="e">
        <f>IF(AND('Mapa final'!#REF!="Alta",'Mapa final'!#REF!="Menor"),CONCATENATE("R2C",'Mapa final'!#REF!),"")</f>
        <v>#REF!</v>
      </c>
      <c r="S17" s="54" t="e">
        <f>IF(AND('Mapa final'!#REF!="Alta",'Mapa final'!#REF!="Menor"),CONCATENATE("R2C",'Mapa final'!#REF!),"")</f>
        <v>#REF!</v>
      </c>
      <c r="T17" s="54" t="e">
        <f>IF(AND('Mapa final'!#REF!="Alta",'Mapa final'!#REF!="Menor"),CONCATENATE("R2C",'Mapa final'!#REF!),"")</f>
        <v>#REF!</v>
      </c>
      <c r="U17" s="55" t="e">
        <f>IF(AND('Mapa final'!#REF!="Alta",'Mapa final'!#REF!="Menor"),CONCATENATE("R2C",'Mapa final'!#REF!),"")</f>
        <v>#REF!</v>
      </c>
      <c r="V17" s="38" t="str">
        <f>IF(AND('Mapa final'!$AA$11="Alta",'Mapa final'!$AC$11="Moderado"),CONCATENATE("R2C",'Mapa final'!$Q$11),"")</f>
        <v/>
      </c>
      <c r="W17" s="39" t="str">
        <f>IF(AND('Mapa final'!$AA$12="Alta",'Mapa final'!$AC$12="Moderado"),CONCATENATE("R2C",'Mapa final'!$Q$12),"")</f>
        <v/>
      </c>
      <c r="X17" s="39" t="e">
        <f>IF(AND('Mapa final'!#REF!="Alta",'Mapa final'!#REF!="Moderado"),CONCATENATE("R2C",'Mapa final'!#REF!),"")</f>
        <v>#REF!</v>
      </c>
      <c r="Y17" s="39" t="e">
        <f>IF(AND('Mapa final'!#REF!="Alta",'Mapa final'!#REF!="Moderado"),CONCATENATE("R2C",'Mapa final'!#REF!),"")</f>
        <v>#REF!</v>
      </c>
      <c r="Z17" s="39" t="e">
        <f>IF(AND('Mapa final'!#REF!="Alta",'Mapa final'!#REF!="Moderado"),CONCATENATE("R2C",'Mapa final'!#REF!),"")</f>
        <v>#REF!</v>
      </c>
      <c r="AA17" s="40" t="e">
        <f>IF(AND('Mapa final'!#REF!="Alta",'Mapa final'!#REF!="Moderado"),CONCATENATE("R2C",'Mapa final'!#REF!),"")</f>
        <v>#REF!</v>
      </c>
      <c r="AB17" s="38" t="str">
        <f>IF(AND('Mapa final'!$AA$11="Alta",'Mapa final'!$AC$11="Mayor"),CONCATENATE("R2C",'Mapa final'!$Q$11),"")</f>
        <v/>
      </c>
      <c r="AC17" s="39" t="str">
        <f>IF(AND('Mapa final'!$AA$12="Alta",'Mapa final'!$AC$12="Mayor"),CONCATENATE("R2C",'Mapa final'!$Q$12),"")</f>
        <v/>
      </c>
      <c r="AD17" s="39" t="e">
        <f>IF(AND('Mapa final'!#REF!="Alta",'Mapa final'!#REF!="Mayor"),CONCATENATE("R2C",'Mapa final'!#REF!),"")</f>
        <v>#REF!</v>
      </c>
      <c r="AE17" s="39" t="e">
        <f>IF(AND('Mapa final'!#REF!="Alta",'Mapa final'!#REF!="Mayor"),CONCATENATE("R2C",'Mapa final'!#REF!),"")</f>
        <v>#REF!</v>
      </c>
      <c r="AF17" s="39" t="e">
        <f>IF(AND('Mapa final'!#REF!="Alta",'Mapa final'!#REF!="Mayor"),CONCATENATE("R2C",'Mapa final'!#REF!),"")</f>
        <v>#REF!</v>
      </c>
      <c r="AG17" s="40" t="e">
        <f>IF(AND('Mapa final'!#REF!="Alta",'Mapa final'!#REF!="Mayor"),CONCATENATE("R2C",'Mapa final'!#REF!),"")</f>
        <v>#REF!</v>
      </c>
      <c r="AH17" s="41" t="str">
        <f>IF(AND('Mapa final'!$AA$11="Alta",'Mapa final'!$AC$11="Catastrófico"),CONCATENATE("R2C",'Mapa final'!$Q$11),"")</f>
        <v/>
      </c>
      <c r="AI17" s="42" t="str">
        <f>IF(AND('Mapa final'!$AA$12="Alta",'Mapa final'!$AC$12="Catastrófico"),CONCATENATE("R2C",'Mapa final'!$Q$12),"")</f>
        <v/>
      </c>
      <c r="AJ17" s="42" t="e">
        <f>IF(AND('Mapa final'!#REF!="Alta",'Mapa final'!#REF!="Catastrófico"),CONCATENATE("R2C",'Mapa final'!#REF!),"")</f>
        <v>#REF!</v>
      </c>
      <c r="AK17" s="42" t="e">
        <f>IF(AND('Mapa final'!#REF!="Alta",'Mapa final'!#REF!="Catastrófico"),CONCATENATE("R2C",'Mapa final'!#REF!),"")</f>
        <v>#REF!</v>
      </c>
      <c r="AL17" s="42" t="e">
        <f>IF(AND('Mapa final'!#REF!="Alta",'Mapa final'!#REF!="Catastrófico"),CONCATENATE("R2C",'Mapa final'!#REF!),"")</f>
        <v>#REF!</v>
      </c>
      <c r="AM17" s="43" t="e">
        <f>IF(AND('Mapa final'!#REF!="Alta",'Mapa final'!#REF!="Catastrófico"),CONCATENATE("R2C",'Mapa final'!#REF!),"")</f>
        <v>#REF!</v>
      </c>
      <c r="AN17" s="69"/>
      <c r="AO17" s="371"/>
      <c r="AP17" s="372"/>
      <c r="AQ17" s="372"/>
      <c r="AR17" s="372"/>
      <c r="AS17" s="372"/>
      <c r="AT17" s="373"/>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320"/>
      <c r="C18" s="320"/>
      <c r="D18" s="321"/>
      <c r="E18" s="361"/>
      <c r="F18" s="362"/>
      <c r="G18" s="362"/>
      <c r="H18" s="362"/>
      <c r="I18" s="362"/>
      <c r="J18" s="53" t="str">
        <f>IF(AND('Mapa final'!$AA$13="Alta",'Mapa final'!$AC$13="Leve"),CONCATENATE("R3C",'Mapa final'!$Q$13),"")</f>
        <v/>
      </c>
      <c r="K18" s="54" t="str">
        <f>IF(AND('Mapa final'!$AA$14="Alta",'Mapa final'!$AC$14="Leve"),CONCATENATE("R3C",'Mapa final'!$Q$14),"")</f>
        <v/>
      </c>
      <c r="L18" s="54" t="str">
        <f>IF(AND('Mapa final'!$AA$15="Alta",'Mapa final'!$AC$15="Leve"),CONCATENATE("R3C",'Mapa final'!$Q$15),"")</f>
        <v/>
      </c>
      <c r="M18" s="54" t="e">
        <f>IF(AND('Mapa final'!#REF!="Alta",'Mapa final'!#REF!="Leve"),CONCATENATE("R3C",'Mapa final'!#REF!),"")</f>
        <v>#REF!</v>
      </c>
      <c r="N18" s="54" t="e">
        <f>IF(AND('Mapa final'!#REF!="Alta",'Mapa final'!#REF!="Leve"),CONCATENATE("R3C",'Mapa final'!#REF!),"")</f>
        <v>#REF!</v>
      </c>
      <c r="O18" s="55" t="e">
        <f>IF(AND('Mapa final'!#REF!="Alta",'Mapa final'!#REF!="Leve"),CONCATENATE("R3C",'Mapa final'!#REF!),"")</f>
        <v>#REF!</v>
      </c>
      <c r="P18" s="53" t="str">
        <f>IF(AND('Mapa final'!$AA$13="Alta",'Mapa final'!$AC$13="Menor"),CONCATENATE("R3C",'Mapa final'!$Q$13),"")</f>
        <v/>
      </c>
      <c r="Q18" s="54" t="str">
        <f>IF(AND('Mapa final'!$AA$14="Alta",'Mapa final'!$AC$14="Menor"),CONCATENATE("R3C",'Mapa final'!$Q$14),"")</f>
        <v/>
      </c>
      <c r="R18" s="54" t="str">
        <f>IF(AND('Mapa final'!$AA$15="Alta",'Mapa final'!$AC$15="Menor"),CONCATENATE("R3C",'Mapa final'!$Q$15),"")</f>
        <v/>
      </c>
      <c r="S18" s="54" t="e">
        <f>IF(AND('Mapa final'!#REF!="Alta",'Mapa final'!#REF!="Menor"),CONCATENATE("R3C",'Mapa final'!#REF!),"")</f>
        <v>#REF!</v>
      </c>
      <c r="T18" s="54" t="e">
        <f>IF(AND('Mapa final'!#REF!="Alta",'Mapa final'!#REF!="Menor"),CONCATENATE("R3C",'Mapa final'!#REF!),"")</f>
        <v>#REF!</v>
      </c>
      <c r="U18" s="55" t="e">
        <f>IF(AND('Mapa final'!#REF!="Alta",'Mapa final'!#REF!="Menor"),CONCATENATE("R3C",'Mapa final'!#REF!),"")</f>
        <v>#REF!</v>
      </c>
      <c r="V18" s="38" t="str">
        <f>IF(AND('Mapa final'!$AA$13="Alta",'Mapa final'!$AC$13="Moderado"),CONCATENATE("R3C",'Mapa final'!$Q$13),"")</f>
        <v/>
      </c>
      <c r="W18" s="39" t="str">
        <f>IF(AND('Mapa final'!$AA$14="Alta",'Mapa final'!$AC$14="Moderado"),CONCATENATE("R3C",'Mapa final'!$Q$14),"")</f>
        <v/>
      </c>
      <c r="X18" s="39" t="str">
        <f>IF(AND('Mapa final'!$AA$15="Alta",'Mapa final'!$AC$15="Moderado"),CONCATENATE("R3C",'Mapa final'!$Q$15),"")</f>
        <v/>
      </c>
      <c r="Y18" s="39" t="e">
        <f>IF(AND('Mapa final'!#REF!="Alta",'Mapa final'!#REF!="Moderado"),CONCATENATE("R3C",'Mapa final'!#REF!),"")</f>
        <v>#REF!</v>
      </c>
      <c r="Z18" s="39" t="e">
        <f>IF(AND('Mapa final'!#REF!="Alta",'Mapa final'!#REF!="Moderado"),CONCATENATE("R3C",'Mapa final'!#REF!),"")</f>
        <v>#REF!</v>
      </c>
      <c r="AA18" s="40" t="e">
        <f>IF(AND('Mapa final'!#REF!="Alta",'Mapa final'!#REF!="Moderado"),CONCATENATE("R3C",'Mapa final'!#REF!),"")</f>
        <v>#REF!</v>
      </c>
      <c r="AB18" s="38" t="str">
        <f>IF(AND('Mapa final'!$AA$13="Alta",'Mapa final'!$AC$13="Mayor"),CONCATENATE("R3C",'Mapa final'!$Q$13),"")</f>
        <v/>
      </c>
      <c r="AC18" s="39" t="str">
        <f>IF(AND('Mapa final'!$AA$14="Alta",'Mapa final'!$AC$14="Mayor"),CONCATENATE("R3C",'Mapa final'!$Q$14),"")</f>
        <v/>
      </c>
      <c r="AD18" s="39" t="str">
        <f>IF(AND('Mapa final'!$AA$15="Alta",'Mapa final'!$AC$15="Mayor"),CONCATENATE("R3C",'Mapa final'!$Q$15),"")</f>
        <v/>
      </c>
      <c r="AE18" s="39" t="e">
        <f>IF(AND('Mapa final'!#REF!="Alta",'Mapa final'!#REF!="Mayor"),CONCATENATE("R3C",'Mapa final'!#REF!),"")</f>
        <v>#REF!</v>
      </c>
      <c r="AF18" s="39" t="e">
        <f>IF(AND('Mapa final'!#REF!="Alta",'Mapa final'!#REF!="Mayor"),CONCATENATE("R3C",'Mapa final'!#REF!),"")</f>
        <v>#REF!</v>
      </c>
      <c r="AG18" s="40" t="e">
        <f>IF(AND('Mapa final'!#REF!="Alta",'Mapa final'!#REF!="Mayor"),CONCATENATE("R3C",'Mapa final'!#REF!),"")</f>
        <v>#REF!</v>
      </c>
      <c r="AH18" s="41" t="str">
        <f>IF(AND('Mapa final'!$AA$13="Alta",'Mapa final'!$AC$13="Catastrófico"),CONCATENATE("R3C",'Mapa final'!$Q$13),"")</f>
        <v/>
      </c>
      <c r="AI18" s="42" t="str">
        <f>IF(AND('Mapa final'!$AA$14="Alta",'Mapa final'!$AC$14="Catastrófico"),CONCATENATE("R3C",'Mapa final'!$Q$14),"")</f>
        <v/>
      </c>
      <c r="AJ18" s="42" t="str">
        <f>IF(AND('Mapa final'!$AA$15="Alta",'Mapa final'!$AC$15="Catastrófico"),CONCATENATE("R3C",'Mapa final'!$Q$15),"")</f>
        <v/>
      </c>
      <c r="AK18" s="42" t="e">
        <f>IF(AND('Mapa final'!#REF!="Alta",'Mapa final'!#REF!="Catastrófico"),CONCATENATE("R3C",'Mapa final'!#REF!),"")</f>
        <v>#REF!</v>
      </c>
      <c r="AL18" s="42" t="e">
        <f>IF(AND('Mapa final'!#REF!="Alta",'Mapa final'!#REF!="Catastrófico"),CONCATENATE("R3C",'Mapa final'!#REF!),"")</f>
        <v>#REF!</v>
      </c>
      <c r="AM18" s="43" t="e">
        <f>IF(AND('Mapa final'!#REF!="Alta",'Mapa final'!#REF!="Catastrófico"),CONCATENATE("R3C",'Mapa final'!#REF!),"")</f>
        <v>#REF!</v>
      </c>
      <c r="AN18" s="69"/>
      <c r="AO18" s="371"/>
      <c r="AP18" s="372"/>
      <c r="AQ18" s="372"/>
      <c r="AR18" s="372"/>
      <c r="AS18" s="372"/>
      <c r="AT18" s="373"/>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320"/>
      <c r="C19" s="320"/>
      <c r="D19" s="321"/>
      <c r="E19" s="361"/>
      <c r="F19" s="362"/>
      <c r="G19" s="362"/>
      <c r="H19" s="362"/>
      <c r="I19" s="362"/>
      <c r="J19" s="53" t="e">
        <f>IF(AND('Mapa final'!#REF!="Alta",'Mapa final'!#REF!="Leve"),CONCATENATE("R4C",'Mapa final'!#REF!),"")</f>
        <v>#REF!</v>
      </c>
      <c r="K19" s="54" t="e">
        <f>IF(AND('Mapa final'!#REF!="Alta",'Mapa final'!#REF!="Leve"),CONCATENATE("R4C",'Mapa final'!#REF!),"")</f>
        <v>#REF!</v>
      </c>
      <c r="L19" s="54" t="e">
        <f>IF(AND('Mapa final'!#REF!="Alta",'Mapa final'!#REF!="Leve"),CONCATENATE("R4C",'Mapa final'!#REF!),"")</f>
        <v>#REF!</v>
      </c>
      <c r="M19" s="54" t="e">
        <f>IF(AND('Mapa final'!#REF!="Alta",'Mapa final'!#REF!="Leve"),CONCATENATE("R4C",'Mapa final'!#REF!),"")</f>
        <v>#REF!</v>
      </c>
      <c r="N19" s="54" t="e">
        <f>IF(AND('Mapa final'!#REF!="Alta",'Mapa final'!#REF!="Leve"),CONCATENATE("R4C",'Mapa final'!#REF!),"")</f>
        <v>#REF!</v>
      </c>
      <c r="O19" s="55" t="e">
        <f>IF(AND('Mapa final'!#REF!="Alta",'Mapa final'!#REF!="Leve"),CONCATENATE("R4C",'Mapa final'!#REF!),"")</f>
        <v>#REF!</v>
      </c>
      <c r="P19" s="53" t="e">
        <f>IF(AND('Mapa final'!#REF!="Alta",'Mapa final'!#REF!="Menor"),CONCATENATE("R4C",'Mapa final'!#REF!),"")</f>
        <v>#REF!</v>
      </c>
      <c r="Q19" s="54" t="e">
        <f>IF(AND('Mapa final'!#REF!="Alta",'Mapa final'!#REF!="Menor"),CONCATENATE("R4C",'Mapa final'!#REF!),"")</f>
        <v>#REF!</v>
      </c>
      <c r="R19" s="54" t="e">
        <f>IF(AND('Mapa final'!#REF!="Alta",'Mapa final'!#REF!="Menor"),CONCATENATE("R4C",'Mapa final'!#REF!),"")</f>
        <v>#REF!</v>
      </c>
      <c r="S19" s="54" t="e">
        <f>IF(AND('Mapa final'!#REF!="Alta",'Mapa final'!#REF!="Menor"),CONCATENATE("R4C",'Mapa final'!#REF!),"")</f>
        <v>#REF!</v>
      </c>
      <c r="T19" s="54" t="e">
        <f>IF(AND('Mapa final'!#REF!="Alta",'Mapa final'!#REF!="Menor"),CONCATENATE("R4C",'Mapa final'!#REF!),"")</f>
        <v>#REF!</v>
      </c>
      <c r="U19" s="55" t="e">
        <f>IF(AND('Mapa final'!#REF!="Alta",'Mapa final'!#REF!="Menor"),CONCATENATE("R4C",'Mapa final'!#REF!),"")</f>
        <v>#REF!</v>
      </c>
      <c r="V19" s="38" t="e">
        <f>IF(AND('Mapa final'!#REF!="Alta",'Mapa final'!#REF!="Moderado"),CONCATENATE("R4C",'Mapa final'!#REF!),"")</f>
        <v>#REF!</v>
      </c>
      <c r="W19" s="39" t="e">
        <f>IF(AND('Mapa final'!#REF!="Alta",'Mapa final'!#REF!="Moderado"),CONCATENATE("R4C",'Mapa final'!#REF!),"")</f>
        <v>#REF!</v>
      </c>
      <c r="X19" s="39" t="e">
        <f>IF(AND('Mapa final'!#REF!="Alta",'Mapa final'!#REF!="Moderado"),CONCATENATE("R4C",'Mapa final'!#REF!),"")</f>
        <v>#REF!</v>
      </c>
      <c r="Y19" s="39" t="e">
        <f>IF(AND('Mapa final'!#REF!="Alta",'Mapa final'!#REF!="Moderado"),CONCATENATE("R4C",'Mapa final'!#REF!),"")</f>
        <v>#REF!</v>
      </c>
      <c r="Z19" s="39" t="e">
        <f>IF(AND('Mapa final'!#REF!="Alta",'Mapa final'!#REF!="Moderado"),CONCATENATE("R4C",'Mapa final'!#REF!),"")</f>
        <v>#REF!</v>
      </c>
      <c r="AA19" s="40" t="e">
        <f>IF(AND('Mapa final'!#REF!="Alta",'Mapa final'!#REF!="Moderado"),CONCATENATE("R4C",'Mapa final'!#REF!),"")</f>
        <v>#REF!</v>
      </c>
      <c r="AB19" s="38" t="e">
        <f>IF(AND('Mapa final'!#REF!="Alta",'Mapa final'!#REF!="Mayor"),CONCATENATE("R4C",'Mapa final'!#REF!),"")</f>
        <v>#REF!</v>
      </c>
      <c r="AC19" s="39" t="e">
        <f>IF(AND('Mapa final'!#REF!="Alta",'Mapa final'!#REF!="Mayor"),CONCATENATE("R4C",'Mapa final'!#REF!),"")</f>
        <v>#REF!</v>
      </c>
      <c r="AD19" s="39" t="e">
        <f>IF(AND('Mapa final'!#REF!="Alta",'Mapa final'!#REF!="Mayor"),CONCATENATE("R4C",'Mapa final'!#REF!),"")</f>
        <v>#REF!</v>
      </c>
      <c r="AE19" s="39" t="e">
        <f>IF(AND('Mapa final'!#REF!="Alta",'Mapa final'!#REF!="Mayor"),CONCATENATE("R4C",'Mapa final'!#REF!),"")</f>
        <v>#REF!</v>
      </c>
      <c r="AF19" s="39" t="e">
        <f>IF(AND('Mapa final'!#REF!="Alta",'Mapa final'!#REF!="Mayor"),CONCATENATE("R4C",'Mapa final'!#REF!),"")</f>
        <v>#REF!</v>
      </c>
      <c r="AG19" s="40" t="e">
        <f>IF(AND('Mapa final'!#REF!="Alta",'Mapa final'!#REF!="Mayor"),CONCATENATE("R4C",'Mapa final'!#REF!),"")</f>
        <v>#REF!</v>
      </c>
      <c r="AH19" s="41" t="e">
        <f>IF(AND('Mapa final'!#REF!="Alta",'Mapa final'!#REF!="Catastrófico"),CONCATENATE("R4C",'Mapa final'!#REF!),"")</f>
        <v>#REF!</v>
      </c>
      <c r="AI19" s="42" t="e">
        <f>IF(AND('Mapa final'!#REF!="Alta",'Mapa final'!#REF!="Catastrófico"),CONCATENATE("R4C",'Mapa final'!#REF!),"")</f>
        <v>#REF!</v>
      </c>
      <c r="AJ19" s="42" t="e">
        <f>IF(AND('Mapa final'!#REF!="Alta",'Mapa final'!#REF!="Catastrófico"),CONCATENATE("R4C",'Mapa final'!#REF!),"")</f>
        <v>#REF!</v>
      </c>
      <c r="AK19" s="42" t="e">
        <f>IF(AND('Mapa final'!#REF!="Alta",'Mapa final'!#REF!="Catastrófico"),CONCATENATE("R4C",'Mapa final'!#REF!),"")</f>
        <v>#REF!</v>
      </c>
      <c r="AL19" s="42" t="e">
        <f>IF(AND('Mapa final'!#REF!="Alta",'Mapa final'!#REF!="Catastrófico"),CONCATENATE("R4C",'Mapa final'!#REF!),"")</f>
        <v>#REF!</v>
      </c>
      <c r="AM19" s="43" t="e">
        <f>IF(AND('Mapa final'!#REF!="Alta",'Mapa final'!#REF!="Catastrófico"),CONCATENATE("R4C",'Mapa final'!#REF!),"")</f>
        <v>#REF!</v>
      </c>
      <c r="AN19" s="69"/>
      <c r="AO19" s="371"/>
      <c r="AP19" s="372"/>
      <c r="AQ19" s="372"/>
      <c r="AR19" s="372"/>
      <c r="AS19" s="372"/>
      <c r="AT19" s="373"/>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320"/>
      <c r="C20" s="320"/>
      <c r="D20" s="321"/>
      <c r="E20" s="361"/>
      <c r="F20" s="362"/>
      <c r="G20" s="362"/>
      <c r="H20" s="362"/>
      <c r="I20" s="362"/>
      <c r="J20" s="53" t="e">
        <f>IF(AND('Mapa final'!#REF!="Alta",'Mapa final'!#REF!="Leve"),CONCATENATE("R5C",'Mapa final'!#REF!),"")</f>
        <v>#REF!</v>
      </c>
      <c r="K20" s="54" t="e">
        <f>IF(AND('Mapa final'!#REF!="Alta",'Mapa final'!#REF!="Leve"),CONCATENATE("R5C",'Mapa final'!#REF!),"")</f>
        <v>#REF!</v>
      </c>
      <c r="L20" s="54" t="e">
        <f>IF(AND('Mapa final'!#REF!="Alta",'Mapa final'!#REF!="Leve"),CONCATENATE("R5C",'Mapa final'!#REF!),"")</f>
        <v>#REF!</v>
      </c>
      <c r="M20" s="54" t="e">
        <f>IF(AND('Mapa final'!#REF!="Alta",'Mapa final'!#REF!="Leve"),CONCATENATE("R5C",'Mapa final'!#REF!),"")</f>
        <v>#REF!</v>
      </c>
      <c r="N20" s="54" t="e">
        <f>IF(AND('Mapa final'!#REF!="Alta",'Mapa final'!#REF!="Leve"),CONCATENATE("R5C",'Mapa final'!#REF!),"")</f>
        <v>#REF!</v>
      </c>
      <c r="O20" s="55" t="e">
        <f>IF(AND('Mapa final'!#REF!="Alta",'Mapa final'!#REF!="Leve"),CONCATENATE("R5C",'Mapa final'!#REF!),"")</f>
        <v>#REF!</v>
      </c>
      <c r="P20" s="53" t="e">
        <f>IF(AND('Mapa final'!#REF!="Alta",'Mapa final'!#REF!="Menor"),CONCATENATE("R5C",'Mapa final'!#REF!),"")</f>
        <v>#REF!</v>
      </c>
      <c r="Q20" s="54" t="e">
        <f>IF(AND('Mapa final'!#REF!="Alta",'Mapa final'!#REF!="Menor"),CONCATENATE("R5C",'Mapa final'!#REF!),"")</f>
        <v>#REF!</v>
      </c>
      <c r="R20" s="54" t="e">
        <f>IF(AND('Mapa final'!#REF!="Alta",'Mapa final'!#REF!="Menor"),CONCATENATE("R5C",'Mapa final'!#REF!),"")</f>
        <v>#REF!</v>
      </c>
      <c r="S20" s="54" t="e">
        <f>IF(AND('Mapa final'!#REF!="Alta",'Mapa final'!#REF!="Menor"),CONCATENATE("R5C",'Mapa final'!#REF!),"")</f>
        <v>#REF!</v>
      </c>
      <c r="T20" s="54" t="e">
        <f>IF(AND('Mapa final'!#REF!="Alta",'Mapa final'!#REF!="Menor"),CONCATENATE("R5C",'Mapa final'!#REF!),"")</f>
        <v>#REF!</v>
      </c>
      <c r="U20" s="55" t="e">
        <f>IF(AND('Mapa final'!#REF!="Alta",'Mapa final'!#REF!="Menor"),CONCATENATE("R5C",'Mapa final'!#REF!),"")</f>
        <v>#REF!</v>
      </c>
      <c r="V20" s="38" t="e">
        <f>IF(AND('Mapa final'!#REF!="Alta",'Mapa final'!#REF!="Moderado"),CONCATENATE("R5C",'Mapa final'!#REF!),"")</f>
        <v>#REF!</v>
      </c>
      <c r="W20" s="39" t="e">
        <f>IF(AND('Mapa final'!#REF!="Alta",'Mapa final'!#REF!="Moderado"),CONCATENATE("R5C",'Mapa final'!#REF!),"")</f>
        <v>#REF!</v>
      </c>
      <c r="X20" s="39" t="e">
        <f>IF(AND('Mapa final'!#REF!="Alta",'Mapa final'!#REF!="Moderado"),CONCATENATE("R5C",'Mapa final'!#REF!),"")</f>
        <v>#REF!</v>
      </c>
      <c r="Y20" s="39" t="e">
        <f>IF(AND('Mapa final'!#REF!="Alta",'Mapa final'!#REF!="Moderado"),CONCATENATE("R5C",'Mapa final'!#REF!),"")</f>
        <v>#REF!</v>
      </c>
      <c r="Z20" s="39" t="e">
        <f>IF(AND('Mapa final'!#REF!="Alta",'Mapa final'!#REF!="Moderado"),CONCATENATE("R5C",'Mapa final'!#REF!),"")</f>
        <v>#REF!</v>
      </c>
      <c r="AA20" s="40" t="e">
        <f>IF(AND('Mapa final'!#REF!="Alta",'Mapa final'!#REF!="Moderado"),CONCATENATE("R5C",'Mapa final'!#REF!),"")</f>
        <v>#REF!</v>
      </c>
      <c r="AB20" s="38" t="e">
        <f>IF(AND('Mapa final'!#REF!="Alta",'Mapa final'!#REF!="Mayor"),CONCATENATE("R5C",'Mapa final'!#REF!),"")</f>
        <v>#REF!</v>
      </c>
      <c r="AC20" s="39" t="e">
        <f>IF(AND('Mapa final'!#REF!="Alta",'Mapa final'!#REF!="Mayor"),CONCATENATE("R5C",'Mapa final'!#REF!),"")</f>
        <v>#REF!</v>
      </c>
      <c r="AD20" s="39" t="e">
        <f>IF(AND('Mapa final'!#REF!="Alta",'Mapa final'!#REF!="Mayor"),CONCATENATE("R5C",'Mapa final'!#REF!),"")</f>
        <v>#REF!</v>
      </c>
      <c r="AE20" s="39" t="e">
        <f>IF(AND('Mapa final'!#REF!="Alta",'Mapa final'!#REF!="Mayor"),CONCATENATE("R5C",'Mapa final'!#REF!),"")</f>
        <v>#REF!</v>
      </c>
      <c r="AF20" s="39" t="e">
        <f>IF(AND('Mapa final'!#REF!="Alta",'Mapa final'!#REF!="Mayor"),CONCATENATE("R5C",'Mapa final'!#REF!),"")</f>
        <v>#REF!</v>
      </c>
      <c r="AG20" s="40" t="e">
        <f>IF(AND('Mapa final'!#REF!="Alta",'Mapa final'!#REF!="Mayor"),CONCATENATE("R5C",'Mapa final'!#REF!),"")</f>
        <v>#REF!</v>
      </c>
      <c r="AH20" s="41" t="e">
        <f>IF(AND('Mapa final'!#REF!="Alta",'Mapa final'!#REF!="Catastrófico"),CONCATENATE("R5C",'Mapa final'!#REF!),"")</f>
        <v>#REF!</v>
      </c>
      <c r="AI20" s="42" t="e">
        <f>IF(AND('Mapa final'!#REF!="Alta",'Mapa final'!#REF!="Catastrófico"),CONCATENATE("R5C",'Mapa final'!#REF!),"")</f>
        <v>#REF!</v>
      </c>
      <c r="AJ20" s="42" t="e">
        <f>IF(AND('Mapa final'!#REF!="Alta",'Mapa final'!#REF!="Catastrófico"),CONCATENATE("R5C",'Mapa final'!#REF!),"")</f>
        <v>#REF!</v>
      </c>
      <c r="AK20" s="42" t="e">
        <f>IF(AND('Mapa final'!#REF!="Alta",'Mapa final'!#REF!="Catastrófico"),CONCATENATE("R5C",'Mapa final'!#REF!),"")</f>
        <v>#REF!</v>
      </c>
      <c r="AL20" s="42" t="e">
        <f>IF(AND('Mapa final'!#REF!="Alta",'Mapa final'!#REF!="Catastrófico"),CONCATENATE("R5C",'Mapa final'!#REF!),"")</f>
        <v>#REF!</v>
      </c>
      <c r="AM20" s="43" t="e">
        <f>IF(AND('Mapa final'!#REF!="Alta",'Mapa final'!#REF!="Catastrófico"),CONCATENATE("R5C",'Mapa final'!#REF!),"")</f>
        <v>#REF!</v>
      </c>
      <c r="AN20" s="69"/>
      <c r="AO20" s="371"/>
      <c r="AP20" s="372"/>
      <c r="AQ20" s="372"/>
      <c r="AR20" s="372"/>
      <c r="AS20" s="372"/>
      <c r="AT20" s="373"/>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320"/>
      <c r="C21" s="320"/>
      <c r="D21" s="321"/>
      <c r="E21" s="361"/>
      <c r="F21" s="362"/>
      <c r="G21" s="362"/>
      <c r="H21" s="362"/>
      <c r="I21" s="362"/>
      <c r="J21" s="53" t="e">
        <f>IF(AND('Mapa final'!#REF!="Alta",'Mapa final'!#REF!="Leve"),CONCATENATE("R6C",'Mapa final'!#REF!),"")</f>
        <v>#REF!</v>
      </c>
      <c r="K21" s="54" t="e">
        <f>IF(AND('Mapa final'!#REF!="Alta",'Mapa final'!#REF!="Leve"),CONCATENATE("R6C",'Mapa final'!#REF!),"")</f>
        <v>#REF!</v>
      </c>
      <c r="L21" s="54" t="e">
        <f>IF(AND('Mapa final'!#REF!="Alta",'Mapa final'!#REF!="Leve"),CONCATENATE("R6C",'Mapa final'!#REF!),"")</f>
        <v>#REF!</v>
      </c>
      <c r="M21" s="54" t="e">
        <f>IF(AND('Mapa final'!#REF!="Alta",'Mapa final'!#REF!="Leve"),CONCATENATE("R6C",'Mapa final'!#REF!),"")</f>
        <v>#REF!</v>
      </c>
      <c r="N21" s="54" t="e">
        <f>IF(AND('Mapa final'!#REF!="Alta",'Mapa final'!#REF!="Leve"),CONCATENATE("R6C",'Mapa final'!#REF!),"")</f>
        <v>#REF!</v>
      </c>
      <c r="O21" s="55" t="e">
        <f>IF(AND('Mapa final'!#REF!="Alta",'Mapa final'!#REF!="Leve"),CONCATENATE("R6C",'Mapa final'!#REF!),"")</f>
        <v>#REF!</v>
      </c>
      <c r="P21" s="53" t="e">
        <f>IF(AND('Mapa final'!#REF!="Alta",'Mapa final'!#REF!="Menor"),CONCATENATE("R6C",'Mapa final'!#REF!),"")</f>
        <v>#REF!</v>
      </c>
      <c r="Q21" s="54" t="e">
        <f>IF(AND('Mapa final'!#REF!="Alta",'Mapa final'!#REF!="Menor"),CONCATENATE("R6C",'Mapa final'!#REF!),"")</f>
        <v>#REF!</v>
      </c>
      <c r="R21" s="54" t="e">
        <f>IF(AND('Mapa final'!#REF!="Alta",'Mapa final'!#REF!="Menor"),CONCATENATE("R6C",'Mapa final'!#REF!),"")</f>
        <v>#REF!</v>
      </c>
      <c r="S21" s="54" t="e">
        <f>IF(AND('Mapa final'!#REF!="Alta",'Mapa final'!#REF!="Menor"),CONCATENATE("R6C",'Mapa final'!#REF!),"")</f>
        <v>#REF!</v>
      </c>
      <c r="T21" s="54" t="e">
        <f>IF(AND('Mapa final'!#REF!="Alta",'Mapa final'!#REF!="Menor"),CONCATENATE("R6C",'Mapa final'!#REF!),"")</f>
        <v>#REF!</v>
      </c>
      <c r="U21" s="55" t="e">
        <f>IF(AND('Mapa final'!#REF!="Alta",'Mapa final'!#REF!="Menor"),CONCATENATE("R6C",'Mapa final'!#REF!),"")</f>
        <v>#REF!</v>
      </c>
      <c r="V21" s="38" t="e">
        <f>IF(AND('Mapa final'!#REF!="Alta",'Mapa final'!#REF!="Moderado"),CONCATENATE("R6C",'Mapa final'!#REF!),"")</f>
        <v>#REF!</v>
      </c>
      <c r="W21" s="39" t="e">
        <f>IF(AND('Mapa final'!#REF!="Alta",'Mapa final'!#REF!="Moderado"),CONCATENATE("R6C",'Mapa final'!#REF!),"")</f>
        <v>#REF!</v>
      </c>
      <c r="X21" s="39" t="e">
        <f>IF(AND('Mapa final'!#REF!="Alta",'Mapa final'!#REF!="Moderado"),CONCATENATE("R6C",'Mapa final'!#REF!),"")</f>
        <v>#REF!</v>
      </c>
      <c r="Y21" s="39" t="e">
        <f>IF(AND('Mapa final'!#REF!="Alta",'Mapa final'!#REF!="Moderado"),CONCATENATE("R6C",'Mapa final'!#REF!),"")</f>
        <v>#REF!</v>
      </c>
      <c r="Z21" s="39" t="e">
        <f>IF(AND('Mapa final'!#REF!="Alta",'Mapa final'!#REF!="Moderado"),CONCATENATE("R6C",'Mapa final'!#REF!),"")</f>
        <v>#REF!</v>
      </c>
      <c r="AA21" s="40" t="e">
        <f>IF(AND('Mapa final'!#REF!="Alta",'Mapa final'!#REF!="Moderado"),CONCATENATE("R6C",'Mapa final'!#REF!),"")</f>
        <v>#REF!</v>
      </c>
      <c r="AB21" s="38" t="e">
        <f>IF(AND('Mapa final'!#REF!="Alta",'Mapa final'!#REF!="Mayor"),CONCATENATE("R6C",'Mapa final'!#REF!),"")</f>
        <v>#REF!</v>
      </c>
      <c r="AC21" s="39" t="e">
        <f>IF(AND('Mapa final'!#REF!="Alta",'Mapa final'!#REF!="Mayor"),CONCATENATE("R6C",'Mapa final'!#REF!),"")</f>
        <v>#REF!</v>
      </c>
      <c r="AD21" s="39" t="e">
        <f>IF(AND('Mapa final'!#REF!="Alta",'Mapa final'!#REF!="Mayor"),CONCATENATE("R6C",'Mapa final'!#REF!),"")</f>
        <v>#REF!</v>
      </c>
      <c r="AE21" s="39" t="e">
        <f>IF(AND('Mapa final'!#REF!="Alta",'Mapa final'!#REF!="Mayor"),CONCATENATE("R6C",'Mapa final'!#REF!),"")</f>
        <v>#REF!</v>
      </c>
      <c r="AF21" s="39" t="e">
        <f>IF(AND('Mapa final'!#REF!="Alta",'Mapa final'!#REF!="Mayor"),CONCATENATE("R6C",'Mapa final'!#REF!),"")</f>
        <v>#REF!</v>
      </c>
      <c r="AG21" s="40" t="e">
        <f>IF(AND('Mapa final'!#REF!="Alta",'Mapa final'!#REF!="Mayor"),CONCATENATE("R6C",'Mapa final'!#REF!),"")</f>
        <v>#REF!</v>
      </c>
      <c r="AH21" s="41" t="e">
        <f>IF(AND('Mapa final'!#REF!="Alta",'Mapa final'!#REF!="Catastrófico"),CONCATENATE("R6C",'Mapa final'!#REF!),"")</f>
        <v>#REF!</v>
      </c>
      <c r="AI21" s="42" t="e">
        <f>IF(AND('Mapa final'!#REF!="Alta",'Mapa final'!#REF!="Catastrófico"),CONCATENATE("R6C",'Mapa final'!#REF!),"")</f>
        <v>#REF!</v>
      </c>
      <c r="AJ21" s="42" t="e">
        <f>IF(AND('Mapa final'!#REF!="Alta",'Mapa final'!#REF!="Catastrófico"),CONCATENATE("R6C",'Mapa final'!#REF!),"")</f>
        <v>#REF!</v>
      </c>
      <c r="AK21" s="42" t="e">
        <f>IF(AND('Mapa final'!#REF!="Alta",'Mapa final'!#REF!="Catastrófico"),CONCATENATE("R6C",'Mapa final'!#REF!),"")</f>
        <v>#REF!</v>
      </c>
      <c r="AL21" s="42" t="e">
        <f>IF(AND('Mapa final'!#REF!="Alta",'Mapa final'!#REF!="Catastrófico"),CONCATENATE("R6C",'Mapa final'!#REF!),"")</f>
        <v>#REF!</v>
      </c>
      <c r="AM21" s="43" t="e">
        <f>IF(AND('Mapa final'!#REF!="Alta",'Mapa final'!#REF!="Catastrófico"),CONCATENATE("R6C",'Mapa final'!#REF!),"")</f>
        <v>#REF!</v>
      </c>
      <c r="AN21" s="69"/>
      <c r="AO21" s="371"/>
      <c r="AP21" s="372"/>
      <c r="AQ21" s="372"/>
      <c r="AR21" s="372"/>
      <c r="AS21" s="372"/>
      <c r="AT21" s="373"/>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320"/>
      <c r="C22" s="320"/>
      <c r="D22" s="321"/>
      <c r="E22" s="361"/>
      <c r="F22" s="362"/>
      <c r="G22" s="362"/>
      <c r="H22" s="362"/>
      <c r="I22" s="362"/>
      <c r="J22" s="53" t="e">
        <f>IF(AND('Mapa final'!#REF!="Alta",'Mapa final'!#REF!="Leve"),CONCATENATE("R7C",'Mapa final'!#REF!),"")</f>
        <v>#REF!</v>
      </c>
      <c r="K22" s="54" t="e">
        <f>IF(AND('Mapa final'!#REF!="Alta",'Mapa final'!#REF!="Leve"),CONCATENATE("R7C",'Mapa final'!#REF!),"")</f>
        <v>#REF!</v>
      </c>
      <c r="L22" s="54" t="e">
        <f>IF(AND('Mapa final'!#REF!="Alta",'Mapa final'!#REF!="Leve"),CONCATENATE("R7C",'Mapa final'!#REF!),"")</f>
        <v>#REF!</v>
      </c>
      <c r="M22" s="54" t="e">
        <f>IF(AND('Mapa final'!#REF!="Alta",'Mapa final'!#REF!="Leve"),CONCATENATE("R7C",'Mapa final'!#REF!),"")</f>
        <v>#REF!</v>
      </c>
      <c r="N22" s="54" t="e">
        <f>IF(AND('Mapa final'!#REF!="Alta",'Mapa final'!#REF!="Leve"),CONCATENATE("R7C",'Mapa final'!#REF!),"")</f>
        <v>#REF!</v>
      </c>
      <c r="O22" s="55" t="e">
        <f>IF(AND('Mapa final'!#REF!="Alta",'Mapa final'!#REF!="Leve"),CONCATENATE("R7C",'Mapa final'!#REF!),"")</f>
        <v>#REF!</v>
      </c>
      <c r="P22" s="53" t="e">
        <f>IF(AND('Mapa final'!#REF!="Alta",'Mapa final'!#REF!="Menor"),CONCATENATE("R7C",'Mapa final'!#REF!),"")</f>
        <v>#REF!</v>
      </c>
      <c r="Q22" s="54" t="e">
        <f>IF(AND('Mapa final'!#REF!="Alta",'Mapa final'!#REF!="Menor"),CONCATENATE("R7C",'Mapa final'!#REF!),"")</f>
        <v>#REF!</v>
      </c>
      <c r="R22" s="54" t="e">
        <f>IF(AND('Mapa final'!#REF!="Alta",'Mapa final'!#REF!="Menor"),CONCATENATE("R7C",'Mapa final'!#REF!),"")</f>
        <v>#REF!</v>
      </c>
      <c r="S22" s="54" t="e">
        <f>IF(AND('Mapa final'!#REF!="Alta",'Mapa final'!#REF!="Menor"),CONCATENATE("R7C",'Mapa final'!#REF!),"")</f>
        <v>#REF!</v>
      </c>
      <c r="T22" s="54" t="e">
        <f>IF(AND('Mapa final'!#REF!="Alta",'Mapa final'!#REF!="Menor"),CONCATENATE("R7C",'Mapa final'!#REF!),"")</f>
        <v>#REF!</v>
      </c>
      <c r="U22" s="55" t="e">
        <f>IF(AND('Mapa final'!#REF!="Alta",'Mapa final'!#REF!="Menor"),CONCATENATE("R7C",'Mapa final'!#REF!),"")</f>
        <v>#REF!</v>
      </c>
      <c r="V22" s="38" t="e">
        <f>IF(AND('Mapa final'!#REF!="Alta",'Mapa final'!#REF!="Moderado"),CONCATENATE("R7C",'Mapa final'!#REF!),"")</f>
        <v>#REF!</v>
      </c>
      <c r="W22" s="39" t="e">
        <f>IF(AND('Mapa final'!#REF!="Alta",'Mapa final'!#REF!="Moderado"),CONCATENATE("R7C",'Mapa final'!#REF!),"")</f>
        <v>#REF!</v>
      </c>
      <c r="X22" s="39" t="e">
        <f>IF(AND('Mapa final'!#REF!="Alta",'Mapa final'!#REF!="Moderado"),CONCATENATE("R7C",'Mapa final'!#REF!),"")</f>
        <v>#REF!</v>
      </c>
      <c r="Y22" s="39" t="e">
        <f>IF(AND('Mapa final'!#REF!="Alta",'Mapa final'!#REF!="Moderado"),CONCATENATE("R7C",'Mapa final'!#REF!),"")</f>
        <v>#REF!</v>
      </c>
      <c r="Z22" s="39" t="e">
        <f>IF(AND('Mapa final'!#REF!="Alta",'Mapa final'!#REF!="Moderado"),CONCATENATE("R7C",'Mapa final'!#REF!),"")</f>
        <v>#REF!</v>
      </c>
      <c r="AA22" s="40" t="e">
        <f>IF(AND('Mapa final'!#REF!="Alta",'Mapa final'!#REF!="Moderado"),CONCATENATE("R7C",'Mapa final'!#REF!),"")</f>
        <v>#REF!</v>
      </c>
      <c r="AB22" s="38" t="e">
        <f>IF(AND('Mapa final'!#REF!="Alta",'Mapa final'!#REF!="Mayor"),CONCATENATE("R7C",'Mapa final'!#REF!),"")</f>
        <v>#REF!</v>
      </c>
      <c r="AC22" s="39" t="e">
        <f>IF(AND('Mapa final'!#REF!="Alta",'Mapa final'!#REF!="Mayor"),CONCATENATE("R7C",'Mapa final'!#REF!),"")</f>
        <v>#REF!</v>
      </c>
      <c r="AD22" s="39" t="e">
        <f>IF(AND('Mapa final'!#REF!="Alta",'Mapa final'!#REF!="Mayor"),CONCATENATE("R7C",'Mapa final'!#REF!),"")</f>
        <v>#REF!</v>
      </c>
      <c r="AE22" s="39" t="e">
        <f>IF(AND('Mapa final'!#REF!="Alta",'Mapa final'!#REF!="Mayor"),CONCATENATE("R7C",'Mapa final'!#REF!),"")</f>
        <v>#REF!</v>
      </c>
      <c r="AF22" s="39" t="e">
        <f>IF(AND('Mapa final'!#REF!="Alta",'Mapa final'!#REF!="Mayor"),CONCATENATE("R7C",'Mapa final'!#REF!),"")</f>
        <v>#REF!</v>
      </c>
      <c r="AG22" s="40" t="e">
        <f>IF(AND('Mapa final'!#REF!="Alta",'Mapa final'!#REF!="Mayor"),CONCATENATE("R7C",'Mapa final'!#REF!),"")</f>
        <v>#REF!</v>
      </c>
      <c r="AH22" s="41" t="e">
        <f>IF(AND('Mapa final'!#REF!="Alta",'Mapa final'!#REF!="Catastrófico"),CONCATENATE("R7C",'Mapa final'!#REF!),"")</f>
        <v>#REF!</v>
      </c>
      <c r="AI22" s="42" t="e">
        <f>IF(AND('Mapa final'!#REF!="Alta",'Mapa final'!#REF!="Catastrófico"),CONCATENATE("R7C",'Mapa final'!#REF!),"")</f>
        <v>#REF!</v>
      </c>
      <c r="AJ22" s="42" t="e">
        <f>IF(AND('Mapa final'!#REF!="Alta",'Mapa final'!#REF!="Catastrófico"),CONCATENATE("R7C",'Mapa final'!#REF!),"")</f>
        <v>#REF!</v>
      </c>
      <c r="AK22" s="42" t="e">
        <f>IF(AND('Mapa final'!#REF!="Alta",'Mapa final'!#REF!="Catastrófico"),CONCATENATE("R7C",'Mapa final'!#REF!),"")</f>
        <v>#REF!</v>
      </c>
      <c r="AL22" s="42" t="e">
        <f>IF(AND('Mapa final'!#REF!="Alta",'Mapa final'!#REF!="Catastrófico"),CONCATENATE("R7C",'Mapa final'!#REF!),"")</f>
        <v>#REF!</v>
      </c>
      <c r="AM22" s="43" t="e">
        <f>IF(AND('Mapa final'!#REF!="Alta",'Mapa final'!#REF!="Catastrófico"),CONCATENATE("R7C",'Mapa final'!#REF!),"")</f>
        <v>#REF!</v>
      </c>
      <c r="AN22" s="69"/>
      <c r="AO22" s="371"/>
      <c r="AP22" s="372"/>
      <c r="AQ22" s="372"/>
      <c r="AR22" s="372"/>
      <c r="AS22" s="372"/>
      <c r="AT22" s="373"/>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320"/>
      <c r="C23" s="320"/>
      <c r="D23" s="321"/>
      <c r="E23" s="361"/>
      <c r="F23" s="362"/>
      <c r="G23" s="362"/>
      <c r="H23" s="362"/>
      <c r="I23" s="362"/>
      <c r="J23" s="53" t="e">
        <f>IF(AND('Mapa final'!#REF!="Alta",'Mapa final'!#REF!="Leve"),CONCATENATE("R8C",'Mapa final'!#REF!),"")</f>
        <v>#REF!</v>
      </c>
      <c r="K23" s="54" t="e">
        <f>IF(AND('Mapa final'!#REF!="Alta",'Mapa final'!#REF!="Leve"),CONCATENATE("R8C",'Mapa final'!#REF!),"")</f>
        <v>#REF!</v>
      </c>
      <c r="L23" s="54" t="e">
        <f>IF(AND('Mapa final'!#REF!="Alta",'Mapa final'!#REF!="Leve"),CONCATENATE("R8C",'Mapa final'!#REF!),"")</f>
        <v>#REF!</v>
      </c>
      <c r="M23" s="54" t="e">
        <f>IF(AND('Mapa final'!#REF!="Alta",'Mapa final'!#REF!="Leve"),CONCATENATE("R8C",'Mapa final'!#REF!),"")</f>
        <v>#REF!</v>
      </c>
      <c r="N23" s="54" t="e">
        <f>IF(AND('Mapa final'!#REF!="Alta",'Mapa final'!#REF!="Leve"),CONCATENATE("R8C",'Mapa final'!#REF!),"")</f>
        <v>#REF!</v>
      </c>
      <c r="O23" s="55" t="e">
        <f>IF(AND('Mapa final'!#REF!="Alta",'Mapa final'!#REF!="Leve"),CONCATENATE("R8C",'Mapa final'!#REF!),"")</f>
        <v>#REF!</v>
      </c>
      <c r="P23" s="53" t="e">
        <f>IF(AND('Mapa final'!#REF!="Alta",'Mapa final'!#REF!="Menor"),CONCATENATE("R8C",'Mapa final'!#REF!),"")</f>
        <v>#REF!</v>
      </c>
      <c r="Q23" s="54" t="e">
        <f>IF(AND('Mapa final'!#REF!="Alta",'Mapa final'!#REF!="Menor"),CONCATENATE("R8C",'Mapa final'!#REF!),"")</f>
        <v>#REF!</v>
      </c>
      <c r="R23" s="54" t="e">
        <f>IF(AND('Mapa final'!#REF!="Alta",'Mapa final'!#REF!="Menor"),CONCATENATE("R8C",'Mapa final'!#REF!),"")</f>
        <v>#REF!</v>
      </c>
      <c r="S23" s="54" t="e">
        <f>IF(AND('Mapa final'!#REF!="Alta",'Mapa final'!#REF!="Menor"),CONCATENATE("R8C",'Mapa final'!#REF!),"")</f>
        <v>#REF!</v>
      </c>
      <c r="T23" s="54" t="e">
        <f>IF(AND('Mapa final'!#REF!="Alta",'Mapa final'!#REF!="Menor"),CONCATENATE("R8C",'Mapa final'!#REF!),"")</f>
        <v>#REF!</v>
      </c>
      <c r="U23" s="55" t="e">
        <f>IF(AND('Mapa final'!#REF!="Alta",'Mapa final'!#REF!="Menor"),CONCATENATE("R8C",'Mapa final'!#REF!),"")</f>
        <v>#REF!</v>
      </c>
      <c r="V23" s="38" t="e">
        <f>IF(AND('Mapa final'!#REF!="Alta",'Mapa final'!#REF!="Moderado"),CONCATENATE("R8C",'Mapa final'!#REF!),"")</f>
        <v>#REF!</v>
      </c>
      <c r="W23" s="39" t="e">
        <f>IF(AND('Mapa final'!#REF!="Alta",'Mapa final'!#REF!="Moderado"),CONCATENATE("R8C",'Mapa final'!#REF!),"")</f>
        <v>#REF!</v>
      </c>
      <c r="X23" s="39" t="e">
        <f>IF(AND('Mapa final'!#REF!="Alta",'Mapa final'!#REF!="Moderado"),CONCATENATE("R8C",'Mapa final'!#REF!),"")</f>
        <v>#REF!</v>
      </c>
      <c r="Y23" s="39" t="e">
        <f>IF(AND('Mapa final'!#REF!="Alta",'Mapa final'!#REF!="Moderado"),CONCATENATE("R8C",'Mapa final'!#REF!),"")</f>
        <v>#REF!</v>
      </c>
      <c r="Z23" s="39" t="e">
        <f>IF(AND('Mapa final'!#REF!="Alta",'Mapa final'!#REF!="Moderado"),CONCATENATE("R8C",'Mapa final'!#REF!),"")</f>
        <v>#REF!</v>
      </c>
      <c r="AA23" s="40" t="e">
        <f>IF(AND('Mapa final'!#REF!="Alta",'Mapa final'!#REF!="Moderado"),CONCATENATE("R8C",'Mapa final'!#REF!),"")</f>
        <v>#REF!</v>
      </c>
      <c r="AB23" s="38" t="e">
        <f>IF(AND('Mapa final'!#REF!="Alta",'Mapa final'!#REF!="Mayor"),CONCATENATE("R8C",'Mapa final'!#REF!),"")</f>
        <v>#REF!</v>
      </c>
      <c r="AC23" s="39" t="e">
        <f>IF(AND('Mapa final'!#REF!="Alta",'Mapa final'!#REF!="Mayor"),CONCATENATE("R8C",'Mapa final'!#REF!),"")</f>
        <v>#REF!</v>
      </c>
      <c r="AD23" s="39" t="e">
        <f>IF(AND('Mapa final'!#REF!="Alta",'Mapa final'!#REF!="Mayor"),CONCATENATE("R8C",'Mapa final'!#REF!),"")</f>
        <v>#REF!</v>
      </c>
      <c r="AE23" s="39" t="e">
        <f>IF(AND('Mapa final'!#REF!="Alta",'Mapa final'!#REF!="Mayor"),CONCATENATE("R8C",'Mapa final'!#REF!),"")</f>
        <v>#REF!</v>
      </c>
      <c r="AF23" s="39" t="e">
        <f>IF(AND('Mapa final'!#REF!="Alta",'Mapa final'!#REF!="Mayor"),CONCATENATE("R8C",'Mapa final'!#REF!),"")</f>
        <v>#REF!</v>
      </c>
      <c r="AG23" s="40" t="e">
        <f>IF(AND('Mapa final'!#REF!="Alta",'Mapa final'!#REF!="Mayor"),CONCATENATE("R8C",'Mapa final'!#REF!),"")</f>
        <v>#REF!</v>
      </c>
      <c r="AH23" s="41" t="e">
        <f>IF(AND('Mapa final'!#REF!="Alta",'Mapa final'!#REF!="Catastrófico"),CONCATENATE("R8C",'Mapa final'!#REF!),"")</f>
        <v>#REF!</v>
      </c>
      <c r="AI23" s="42" t="e">
        <f>IF(AND('Mapa final'!#REF!="Alta",'Mapa final'!#REF!="Catastrófico"),CONCATENATE("R8C",'Mapa final'!#REF!),"")</f>
        <v>#REF!</v>
      </c>
      <c r="AJ23" s="42" t="e">
        <f>IF(AND('Mapa final'!#REF!="Alta",'Mapa final'!#REF!="Catastrófico"),CONCATENATE("R8C",'Mapa final'!#REF!),"")</f>
        <v>#REF!</v>
      </c>
      <c r="AK23" s="42" t="e">
        <f>IF(AND('Mapa final'!#REF!="Alta",'Mapa final'!#REF!="Catastrófico"),CONCATENATE("R8C",'Mapa final'!#REF!),"")</f>
        <v>#REF!</v>
      </c>
      <c r="AL23" s="42" t="e">
        <f>IF(AND('Mapa final'!#REF!="Alta",'Mapa final'!#REF!="Catastrófico"),CONCATENATE("R8C",'Mapa final'!#REF!),"")</f>
        <v>#REF!</v>
      </c>
      <c r="AM23" s="43" t="e">
        <f>IF(AND('Mapa final'!#REF!="Alta",'Mapa final'!#REF!="Catastrófico"),CONCATENATE("R8C",'Mapa final'!#REF!),"")</f>
        <v>#REF!</v>
      </c>
      <c r="AN23" s="69"/>
      <c r="AO23" s="371"/>
      <c r="AP23" s="372"/>
      <c r="AQ23" s="372"/>
      <c r="AR23" s="372"/>
      <c r="AS23" s="372"/>
      <c r="AT23" s="373"/>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320"/>
      <c r="C24" s="320"/>
      <c r="D24" s="321"/>
      <c r="E24" s="361"/>
      <c r="F24" s="362"/>
      <c r="G24" s="362"/>
      <c r="H24" s="362"/>
      <c r="I24" s="362"/>
      <c r="J24" s="53" t="e">
        <f>IF(AND('Mapa final'!#REF!="Alta",'Mapa final'!#REF!="Leve"),CONCATENATE("R9C",'Mapa final'!#REF!),"")</f>
        <v>#REF!</v>
      </c>
      <c r="K24" s="54" t="e">
        <f>IF(AND('Mapa final'!#REF!="Alta",'Mapa final'!#REF!="Leve"),CONCATENATE("R9C",'Mapa final'!#REF!),"")</f>
        <v>#REF!</v>
      </c>
      <c r="L24" s="54" t="e">
        <f>IF(AND('Mapa final'!#REF!="Alta",'Mapa final'!#REF!="Leve"),CONCATENATE("R9C",'Mapa final'!#REF!),"")</f>
        <v>#REF!</v>
      </c>
      <c r="M24" s="54" t="e">
        <f>IF(AND('Mapa final'!#REF!="Alta",'Mapa final'!#REF!="Leve"),CONCATENATE("R9C",'Mapa final'!#REF!),"")</f>
        <v>#REF!</v>
      </c>
      <c r="N24" s="54" t="e">
        <f>IF(AND('Mapa final'!#REF!="Alta",'Mapa final'!#REF!="Leve"),CONCATENATE("R9C",'Mapa final'!#REF!),"")</f>
        <v>#REF!</v>
      </c>
      <c r="O24" s="55" t="e">
        <f>IF(AND('Mapa final'!#REF!="Alta",'Mapa final'!#REF!="Leve"),CONCATENATE("R9C",'Mapa final'!#REF!),"")</f>
        <v>#REF!</v>
      </c>
      <c r="P24" s="53" t="e">
        <f>IF(AND('Mapa final'!#REF!="Alta",'Mapa final'!#REF!="Menor"),CONCATENATE("R9C",'Mapa final'!#REF!),"")</f>
        <v>#REF!</v>
      </c>
      <c r="Q24" s="54" t="e">
        <f>IF(AND('Mapa final'!#REF!="Alta",'Mapa final'!#REF!="Menor"),CONCATENATE("R9C",'Mapa final'!#REF!),"")</f>
        <v>#REF!</v>
      </c>
      <c r="R24" s="54" t="e">
        <f>IF(AND('Mapa final'!#REF!="Alta",'Mapa final'!#REF!="Menor"),CONCATENATE("R9C",'Mapa final'!#REF!),"")</f>
        <v>#REF!</v>
      </c>
      <c r="S24" s="54" t="e">
        <f>IF(AND('Mapa final'!#REF!="Alta",'Mapa final'!#REF!="Menor"),CONCATENATE("R9C",'Mapa final'!#REF!),"")</f>
        <v>#REF!</v>
      </c>
      <c r="T24" s="54" t="e">
        <f>IF(AND('Mapa final'!#REF!="Alta",'Mapa final'!#REF!="Menor"),CONCATENATE("R9C",'Mapa final'!#REF!),"")</f>
        <v>#REF!</v>
      </c>
      <c r="U24" s="55" t="e">
        <f>IF(AND('Mapa final'!#REF!="Alta",'Mapa final'!#REF!="Menor"),CONCATENATE("R9C",'Mapa final'!#REF!),"")</f>
        <v>#REF!</v>
      </c>
      <c r="V24" s="38" t="e">
        <f>IF(AND('Mapa final'!#REF!="Alta",'Mapa final'!#REF!="Moderado"),CONCATENATE("R9C",'Mapa final'!#REF!),"")</f>
        <v>#REF!</v>
      </c>
      <c r="W24" s="39" t="e">
        <f>IF(AND('Mapa final'!#REF!="Alta",'Mapa final'!#REF!="Moderado"),CONCATENATE("R9C",'Mapa final'!#REF!),"")</f>
        <v>#REF!</v>
      </c>
      <c r="X24" s="39" t="e">
        <f>IF(AND('Mapa final'!#REF!="Alta",'Mapa final'!#REF!="Moderado"),CONCATENATE("R9C",'Mapa final'!#REF!),"")</f>
        <v>#REF!</v>
      </c>
      <c r="Y24" s="39" t="e">
        <f>IF(AND('Mapa final'!#REF!="Alta",'Mapa final'!#REF!="Moderado"),CONCATENATE("R9C",'Mapa final'!#REF!),"")</f>
        <v>#REF!</v>
      </c>
      <c r="Z24" s="39" t="e">
        <f>IF(AND('Mapa final'!#REF!="Alta",'Mapa final'!#REF!="Moderado"),CONCATENATE("R9C",'Mapa final'!#REF!),"")</f>
        <v>#REF!</v>
      </c>
      <c r="AA24" s="40" t="e">
        <f>IF(AND('Mapa final'!#REF!="Alta",'Mapa final'!#REF!="Moderado"),CONCATENATE("R9C",'Mapa final'!#REF!),"")</f>
        <v>#REF!</v>
      </c>
      <c r="AB24" s="38" t="e">
        <f>IF(AND('Mapa final'!#REF!="Alta",'Mapa final'!#REF!="Mayor"),CONCATENATE("R9C",'Mapa final'!#REF!),"")</f>
        <v>#REF!</v>
      </c>
      <c r="AC24" s="39" t="e">
        <f>IF(AND('Mapa final'!#REF!="Alta",'Mapa final'!#REF!="Mayor"),CONCATENATE("R9C",'Mapa final'!#REF!),"")</f>
        <v>#REF!</v>
      </c>
      <c r="AD24" s="39" t="e">
        <f>IF(AND('Mapa final'!#REF!="Alta",'Mapa final'!#REF!="Mayor"),CONCATENATE("R9C",'Mapa final'!#REF!),"")</f>
        <v>#REF!</v>
      </c>
      <c r="AE24" s="39" t="e">
        <f>IF(AND('Mapa final'!#REF!="Alta",'Mapa final'!#REF!="Mayor"),CONCATENATE("R9C",'Mapa final'!#REF!),"")</f>
        <v>#REF!</v>
      </c>
      <c r="AF24" s="39" t="e">
        <f>IF(AND('Mapa final'!#REF!="Alta",'Mapa final'!#REF!="Mayor"),CONCATENATE("R9C",'Mapa final'!#REF!),"")</f>
        <v>#REF!</v>
      </c>
      <c r="AG24" s="40" t="e">
        <f>IF(AND('Mapa final'!#REF!="Alta",'Mapa final'!#REF!="Mayor"),CONCATENATE("R9C",'Mapa final'!#REF!),"")</f>
        <v>#REF!</v>
      </c>
      <c r="AH24" s="41" t="e">
        <f>IF(AND('Mapa final'!#REF!="Alta",'Mapa final'!#REF!="Catastrófico"),CONCATENATE("R9C",'Mapa final'!#REF!),"")</f>
        <v>#REF!</v>
      </c>
      <c r="AI24" s="42" t="e">
        <f>IF(AND('Mapa final'!#REF!="Alta",'Mapa final'!#REF!="Catastrófico"),CONCATENATE("R9C",'Mapa final'!#REF!),"")</f>
        <v>#REF!</v>
      </c>
      <c r="AJ24" s="42" t="e">
        <f>IF(AND('Mapa final'!#REF!="Alta",'Mapa final'!#REF!="Catastrófico"),CONCATENATE("R9C",'Mapa final'!#REF!),"")</f>
        <v>#REF!</v>
      </c>
      <c r="AK24" s="42" t="e">
        <f>IF(AND('Mapa final'!#REF!="Alta",'Mapa final'!#REF!="Catastrófico"),CONCATENATE("R9C",'Mapa final'!#REF!),"")</f>
        <v>#REF!</v>
      </c>
      <c r="AL24" s="42" t="e">
        <f>IF(AND('Mapa final'!#REF!="Alta",'Mapa final'!#REF!="Catastrófico"),CONCATENATE("R9C",'Mapa final'!#REF!),"")</f>
        <v>#REF!</v>
      </c>
      <c r="AM24" s="43" t="e">
        <f>IF(AND('Mapa final'!#REF!="Alta",'Mapa final'!#REF!="Catastrófico"),CONCATENATE("R9C",'Mapa final'!#REF!),"")</f>
        <v>#REF!</v>
      </c>
      <c r="AN24" s="69"/>
      <c r="AO24" s="371"/>
      <c r="AP24" s="372"/>
      <c r="AQ24" s="372"/>
      <c r="AR24" s="372"/>
      <c r="AS24" s="372"/>
      <c r="AT24" s="373"/>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320"/>
      <c r="C25" s="320"/>
      <c r="D25" s="321"/>
      <c r="E25" s="364"/>
      <c r="F25" s="365"/>
      <c r="G25" s="365"/>
      <c r="H25" s="365"/>
      <c r="I25" s="365"/>
      <c r="J25" s="56" t="e">
        <f>IF(AND('Mapa final'!#REF!="Alta",'Mapa final'!#REF!="Leve"),CONCATENATE("R10C",'Mapa final'!#REF!),"")</f>
        <v>#REF!</v>
      </c>
      <c r="K25" s="57" t="e">
        <f>IF(AND('Mapa final'!#REF!="Alta",'Mapa final'!#REF!="Leve"),CONCATENATE("R10C",'Mapa final'!#REF!),"")</f>
        <v>#REF!</v>
      </c>
      <c r="L25" s="57" t="e">
        <f>IF(AND('Mapa final'!#REF!="Alta",'Mapa final'!#REF!="Leve"),CONCATENATE("R10C",'Mapa final'!#REF!),"")</f>
        <v>#REF!</v>
      </c>
      <c r="M25" s="57" t="e">
        <f>IF(AND('Mapa final'!#REF!="Alta",'Mapa final'!#REF!="Leve"),CONCATENATE("R10C",'Mapa final'!#REF!),"")</f>
        <v>#REF!</v>
      </c>
      <c r="N25" s="57" t="e">
        <f>IF(AND('Mapa final'!#REF!="Alta",'Mapa final'!#REF!="Leve"),CONCATENATE("R10C",'Mapa final'!#REF!),"")</f>
        <v>#REF!</v>
      </c>
      <c r="O25" s="58" t="e">
        <f>IF(AND('Mapa final'!#REF!="Alta",'Mapa final'!#REF!="Leve"),CONCATENATE("R10C",'Mapa final'!#REF!),"")</f>
        <v>#REF!</v>
      </c>
      <c r="P25" s="56" t="e">
        <f>IF(AND('Mapa final'!#REF!="Alta",'Mapa final'!#REF!="Menor"),CONCATENATE("R10C",'Mapa final'!#REF!),"")</f>
        <v>#REF!</v>
      </c>
      <c r="Q25" s="57" t="e">
        <f>IF(AND('Mapa final'!#REF!="Alta",'Mapa final'!#REF!="Menor"),CONCATENATE("R10C",'Mapa final'!#REF!),"")</f>
        <v>#REF!</v>
      </c>
      <c r="R25" s="57" t="e">
        <f>IF(AND('Mapa final'!#REF!="Alta",'Mapa final'!#REF!="Menor"),CONCATENATE("R10C",'Mapa final'!#REF!),"")</f>
        <v>#REF!</v>
      </c>
      <c r="S25" s="57" t="e">
        <f>IF(AND('Mapa final'!#REF!="Alta",'Mapa final'!#REF!="Menor"),CONCATENATE("R10C",'Mapa final'!#REF!),"")</f>
        <v>#REF!</v>
      </c>
      <c r="T25" s="57" t="e">
        <f>IF(AND('Mapa final'!#REF!="Alta",'Mapa final'!#REF!="Menor"),CONCATENATE("R10C",'Mapa final'!#REF!),"")</f>
        <v>#REF!</v>
      </c>
      <c r="U25" s="58" t="e">
        <f>IF(AND('Mapa final'!#REF!="Alta",'Mapa final'!#REF!="Menor"),CONCATENATE("R10C",'Mapa final'!#REF!),"")</f>
        <v>#REF!</v>
      </c>
      <c r="V25" s="44" t="e">
        <f>IF(AND('Mapa final'!#REF!="Alta",'Mapa final'!#REF!="Moderado"),CONCATENATE("R10C",'Mapa final'!#REF!),"")</f>
        <v>#REF!</v>
      </c>
      <c r="W25" s="45" t="e">
        <f>IF(AND('Mapa final'!#REF!="Alta",'Mapa final'!#REF!="Moderado"),CONCATENATE("R10C",'Mapa final'!#REF!),"")</f>
        <v>#REF!</v>
      </c>
      <c r="X25" s="45" t="e">
        <f>IF(AND('Mapa final'!#REF!="Alta",'Mapa final'!#REF!="Moderado"),CONCATENATE("R10C",'Mapa final'!#REF!),"")</f>
        <v>#REF!</v>
      </c>
      <c r="Y25" s="45" t="e">
        <f>IF(AND('Mapa final'!#REF!="Alta",'Mapa final'!#REF!="Moderado"),CONCATENATE("R10C",'Mapa final'!#REF!),"")</f>
        <v>#REF!</v>
      </c>
      <c r="Z25" s="45" t="e">
        <f>IF(AND('Mapa final'!#REF!="Alta",'Mapa final'!#REF!="Moderado"),CONCATENATE("R10C",'Mapa final'!#REF!),"")</f>
        <v>#REF!</v>
      </c>
      <c r="AA25" s="46" t="e">
        <f>IF(AND('Mapa final'!#REF!="Alta",'Mapa final'!#REF!="Moderado"),CONCATENATE("R10C",'Mapa final'!#REF!),"")</f>
        <v>#REF!</v>
      </c>
      <c r="AB25" s="44" t="e">
        <f>IF(AND('Mapa final'!#REF!="Alta",'Mapa final'!#REF!="Mayor"),CONCATENATE("R10C",'Mapa final'!#REF!),"")</f>
        <v>#REF!</v>
      </c>
      <c r="AC25" s="45" t="e">
        <f>IF(AND('Mapa final'!#REF!="Alta",'Mapa final'!#REF!="Mayor"),CONCATENATE("R10C",'Mapa final'!#REF!),"")</f>
        <v>#REF!</v>
      </c>
      <c r="AD25" s="45" t="e">
        <f>IF(AND('Mapa final'!#REF!="Alta",'Mapa final'!#REF!="Mayor"),CONCATENATE("R10C",'Mapa final'!#REF!),"")</f>
        <v>#REF!</v>
      </c>
      <c r="AE25" s="45" t="e">
        <f>IF(AND('Mapa final'!#REF!="Alta",'Mapa final'!#REF!="Mayor"),CONCATENATE("R10C",'Mapa final'!#REF!),"")</f>
        <v>#REF!</v>
      </c>
      <c r="AF25" s="45" t="e">
        <f>IF(AND('Mapa final'!#REF!="Alta",'Mapa final'!#REF!="Mayor"),CONCATENATE("R10C",'Mapa final'!#REF!),"")</f>
        <v>#REF!</v>
      </c>
      <c r="AG25" s="46" t="e">
        <f>IF(AND('Mapa final'!#REF!="Alta",'Mapa final'!#REF!="Mayor"),CONCATENATE("R10C",'Mapa final'!#REF!),"")</f>
        <v>#REF!</v>
      </c>
      <c r="AH25" s="47" t="e">
        <f>IF(AND('Mapa final'!#REF!="Alta",'Mapa final'!#REF!="Catastrófico"),CONCATENATE("R10C",'Mapa final'!#REF!),"")</f>
        <v>#REF!</v>
      </c>
      <c r="AI25" s="48" t="e">
        <f>IF(AND('Mapa final'!#REF!="Alta",'Mapa final'!#REF!="Catastrófico"),CONCATENATE("R10C",'Mapa final'!#REF!),"")</f>
        <v>#REF!</v>
      </c>
      <c r="AJ25" s="48" t="e">
        <f>IF(AND('Mapa final'!#REF!="Alta",'Mapa final'!#REF!="Catastrófico"),CONCATENATE("R10C",'Mapa final'!#REF!),"")</f>
        <v>#REF!</v>
      </c>
      <c r="AK25" s="48" t="e">
        <f>IF(AND('Mapa final'!#REF!="Alta",'Mapa final'!#REF!="Catastrófico"),CONCATENATE("R10C",'Mapa final'!#REF!),"")</f>
        <v>#REF!</v>
      </c>
      <c r="AL25" s="48" t="e">
        <f>IF(AND('Mapa final'!#REF!="Alta",'Mapa final'!#REF!="Catastrófico"),CONCATENATE("R10C",'Mapa final'!#REF!),"")</f>
        <v>#REF!</v>
      </c>
      <c r="AM25" s="49" t="e">
        <f>IF(AND('Mapa final'!#REF!="Alta",'Mapa final'!#REF!="Catastrófico"),CONCATENATE("R10C",'Mapa final'!#REF!),"")</f>
        <v>#REF!</v>
      </c>
      <c r="AN25" s="69"/>
      <c r="AO25" s="374"/>
      <c r="AP25" s="375"/>
      <c r="AQ25" s="375"/>
      <c r="AR25" s="375"/>
      <c r="AS25" s="375"/>
      <c r="AT25" s="376"/>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320"/>
      <c r="C26" s="320"/>
      <c r="D26" s="321"/>
      <c r="E26" s="358" t="s">
        <v>112</v>
      </c>
      <c r="F26" s="359"/>
      <c r="G26" s="359"/>
      <c r="H26" s="359"/>
      <c r="I26" s="360"/>
      <c r="J26" s="50" t="str">
        <f>IF(AND('Mapa final'!$AA$9="Media",'Mapa final'!$AC$9="Leve"),CONCATENATE("R1C",'Mapa final'!$Q$9),"")</f>
        <v/>
      </c>
      <c r="K26" s="51" t="str">
        <f>IF(AND('Mapa final'!$AA$10="Media",'Mapa final'!$AC$10="Leve"),CONCATENATE("R1C",'Mapa final'!$Q$10),"")</f>
        <v/>
      </c>
      <c r="L26" s="51" t="e">
        <f>IF(AND('Mapa final'!#REF!="Media",'Mapa final'!#REF!="Leve"),CONCATENATE("R1C",'Mapa final'!#REF!),"")</f>
        <v>#REF!</v>
      </c>
      <c r="M26" s="51" t="e">
        <f>IF(AND('Mapa final'!#REF!="Media",'Mapa final'!#REF!="Leve"),CONCATENATE("R1C",'Mapa final'!#REF!),"")</f>
        <v>#REF!</v>
      </c>
      <c r="N26" s="51" t="e">
        <f>IF(AND('Mapa final'!#REF!="Media",'Mapa final'!#REF!="Leve"),CONCATENATE("R1C",'Mapa final'!#REF!),"")</f>
        <v>#REF!</v>
      </c>
      <c r="O26" s="52" t="e">
        <f>IF(AND('Mapa final'!#REF!="Media",'Mapa final'!#REF!="Leve"),CONCATENATE("R1C",'Mapa final'!#REF!),"")</f>
        <v>#REF!</v>
      </c>
      <c r="P26" s="50" t="str">
        <f>IF(AND('Mapa final'!$AA$9="Media",'Mapa final'!$AC$9="Menor"),CONCATENATE("R1C",'Mapa final'!$Q$9),"")</f>
        <v/>
      </c>
      <c r="Q26" s="51" t="str">
        <f>IF(AND('Mapa final'!$AA$10="Media",'Mapa final'!$AC$10="Menor"),CONCATENATE("R1C",'Mapa final'!$Q$10),"")</f>
        <v/>
      </c>
      <c r="R26" s="51" t="e">
        <f>IF(AND('Mapa final'!#REF!="Media",'Mapa final'!#REF!="Menor"),CONCATENATE("R1C",'Mapa final'!#REF!),"")</f>
        <v>#REF!</v>
      </c>
      <c r="S26" s="51" t="e">
        <f>IF(AND('Mapa final'!#REF!="Media",'Mapa final'!#REF!="Menor"),CONCATENATE("R1C",'Mapa final'!#REF!),"")</f>
        <v>#REF!</v>
      </c>
      <c r="T26" s="51" t="e">
        <f>IF(AND('Mapa final'!#REF!="Media",'Mapa final'!#REF!="Menor"),CONCATENATE("R1C",'Mapa final'!#REF!),"")</f>
        <v>#REF!</v>
      </c>
      <c r="U26" s="52" t="e">
        <f>IF(AND('Mapa final'!#REF!="Media",'Mapa final'!#REF!="Menor"),CONCATENATE("R1C",'Mapa final'!#REF!),"")</f>
        <v>#REF!</v>
      </c>
      <c r="V26" s="50" t="str">
        <f>IF(AND('Mapa final'!$AA$9="Media",'Mapa final'!$AC$9="Moderado"),CONCATENATE("R1C",'Mapa final'!$Q$9),"")</f>
        <v>R1C1</v>
      </c>
      <c r="W26" s="51" t="str">
        <f>IF(AND('Mapa final'!$AA$10="Media",'Mapa final'!$AC$10="Moderado"),CONCATENATE("R1C",'Mapa final'!$Q$10),"")</f>
        <v/>
      </c>
      <c r="X26" s="51" t="e">
        <f>IF(AND('Mapa final'!#REF!="Media",'Mapa final'!#REF!="Moderado"),CONCATENATE("R1C",'Mapa final'!#REF!),"")</f>
        <v>#REF!</v>
      </c>
      <c r="Y26" s="51" t="e">
        <f>IF(AND('Mapa final'!#REF!="Media",'Mapa final'!#REF!="Moderado"),CONCATENATE("R1C",'Mapa final'!#REF!),"")</f>
        <v>#REF!</v>
      </c>
      <c r="Z26" s="51" t="e">
        <f>IF(AND('Mapa final'!#REF!="Media",'Mapa final'!#REF!="Moderado"),CONCATENATE("R1C",'Mapa final'!#REF!),"")</f>
        <v>#REF!</v>
      </c>
      <c r="AA26" s="52" t="e">
        <f>IF(AND('Mapa final'!#REF!="Media",'Mapa final'!#REF!="Moderado"),CONCATENATE("R1C",'Mapa final'!#REF!),"")</f>
        <v>#REF!</v>
      </c>
      <c r="AB26" s="32" t="str">
        <f>IF(AND('Mapa final'!$AA$9="Media",'Mapa final'!$AC$9="Mayor"),CONCATENATE("R1C",'Mapa final'!$Q$9),"")</f>
        <v/>
      </c>
      <c r="AC26" s="33" t="str">
        <f>IF(AND('Mapa final'!$AA$10="Media",'Mapa final'!$AC$10="Mayor"),CONCATENATE("R1C",'Mapa final'!$Q$10),"")</f>
        <v/>
      </c>
      <c r="AD26" s="33" t="e">
        <f>IF(AND('Mapa final'!#REF!="Media",'Mapa final'!#REF!="Mayor"),CONCATENATE("R1C",'Mapa final'!#REF!),"")</f>
        <v>#REF!</v>
      </c>
      <c r="AE26" s="33" t="e">
        <f>IF(AND('Mapa final'!#REF!="Media",'Mapa final'!#REF!="Mayor"),CONCATENATE("R1C",'Mapa final'!#REF!),"")</f>
        <v>#REF!</v>
      </c>
      <c r="AF26" s="33" t="e">
        <f>IF(AND('Mapa final'!#REF!="Media",'Mapa final'!#REF!="Mayor"),CONCATENATE("R1C",'Mapa final'!#REF!),"")</f>
        <v>#REF!</v>
      </c>
      <c r="AG26" s="34" t="e">
        <f>IF(AND('Mapa final'!#REF!="Media",'Mapa final'!#REF!="Mayor"),CONCATENATE("R1C",'Mapa final'!#REF!),"")</f>
        <v>#REF!</v>
      </c>
      <c r="AH26" s="35" t="str">
        <f>IF(AND('Mapa final'!$AA$9="Media",'Mapa final'!$AC$9="Catastrófico"),CONCATENATE("R1C",'Mapa final'!$Q$9),"")</f>
        <v/>
      </c>
      <c r="AI26" s="36" t="str">
        <f>IF(AND('Mapa final'!$AA$10="Media",'Mapa final'!$AC$10="Catastrófico"),CONCATENATE("R1C",'Mapa final'!$Q$10),"")</f>
        <v/>
      </c>
      <c r="AJ26" s="36" t="e">
        <f>IF(AND('Mapa final'!#REF!="Media",'Mapa final'!#REF!="Catastrófico"),CONCATENATE("R1C",'Mapa final'!#REF!),"")</f>
        <v>#REF!</v>
      </c>
      <c r="AK26" s="36" t="e">
        <f>IF(AND('Mapa final'!#REF!="Media",'Mapa final'!#REF!="Catastrófico"),CONCATENATE("R1C",'Mapa final'!#REF!),"")</f>
        <v>#REF!</v>
      </c>
      <c r="AL26" s="36" t="e">
        <f>IF(AND('Mapa final'!#REF!="Media",'Mapa final'!#REF!="Catastrófico"),CONCATENATE("R1C",'Mapa final'!#REF!),"")</f>
        <v>#REF!</v>
      </c>
      <c r="AM26" s="37" t="e">
        <f>IF(AND('Mapa final'!#REF!="Media",'Mapa final'!#REF!="Catastrófico"),CONCATENATE("R1C",'Mapa final'!#REF!),"")</f>
        <v>#REF!</v>
      </c>
      <c r="AN26" s="69"/>
      <c r="AO26" s="398" t="s">
        <v>76</v>
      </c>
      <c r="AP26" s="399"/>
      <c r="AQ26" s="399"/>
      <c r="AR26" s="399"/>
      <c r="AS26" s="399"/>
      <c r="AT26" s="400"/>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320"/>
      <c r="C27" s="320"/>
      <c r="D27" s="321"/>
      <c r="E27" s="377"/>
      <c r="F27" s="362"/>
      <c r="G27" s="362"/>
      <c r="H27" s="362"/>
      <c r="I27" s="363"/>
      <c r="J27" s="53" t="str">
        <f>IF(AND('Mapa final'!$AA$11="Media",'Mapa final'!$AC$11="Leve"),CONCATENATE("R2C",'Mapa final'!$Q$11),"")</f>
        <v/>
      </c>
      <c r="K27" s="54" t="str">
        <f>IF(AND('Mapa final'!$AA$12="Media",'Mapa final'!$AC$12="Leve"),CONCATENATE("R2C",'Mapa final'!$Q$12),"")</f>
        <v/>
      </c>
      <c r="L27" s="54" t="e">
        <f>IF(AND('Mapa final'!#REF!="Media",'Mapa final'!#REF!="Leve"),CONCATENATE("R2C",'Mapa final'!#REF!),"")</f>
        <v>#REF!</v>
      </c>
      <c r="M27" s="54" t="e">
        <f>IF(AND('Mapa final'!#REF!="Media",'Mapa final'!#REF!="Leve"),CONCATENATE("R2C",'Mapa final'!#REF!),"")</f>
        <v>#REF!</v>
      </c>
      <c r="N27" s="54" t="e">
        <f>IF(AND('Mapa final'!#REF!="Media",'Mapa final'!#REF!="Leve"),CONCATENATE("R2C",'Mapa final'!#REF!),"")</f>
        <v>#REF!</v>
      </c>
      <c r="O27" s="55" t="e">
        <f>IF(AND('Mapa final'!#REF!="Media",'Mapa final'!#REF!="Leve"),CONCATENATE("R2C",'Mapa final'!#REF!),"")</f>
        <v>#REF!</v>
      </c>
      <c r="P27" s="53" t="str">
        <f>IF(AND('Mapa final'!$AA$11="Media",'Mapa final'!$AC$11="Menor"),CONCATENATE("R2C",'Mapa final'!$Q$11),"")</f>
        <v/>
      </c>
      <c r="Q27" s="54" t="str">
        <f>IF(AND('Mapa final'!$AA$12="Media",'Mapa final'!$AC$12="Menor"),CONCATENATE("R2C",'Mapa final'!$Q$12),"")</f>
        <v/>
      </c>
      <c r="R27" s="54" t="e">
        <f>IF(AND('Mapa final'!#REF!="Media",'Mapa final'!#REF!="Menor"),CONCATENATE("R2C",'Mapa final'!#REF!),"")</f>
        <v>#REF!</v>
      </c>
      <c r="S27" s="54" t="e">
        <f>IF(AND('Mapa final'!#REF!="Media",'Mapa final'!#REF!="Menor"),CONCATENATE("R2C",'Mapa final'!#REF!),"")</f>
        <v>#REF!</v>
      </c>
      <c r="T27" s="54" t="e">
        <f>IF(AND('Mapa final'!#REF!="Media",'Mapa final'!#REF!="Menor"),CONCATENATE("R2C",'Mapa final'!#REF!),"")</f>
        <v>#REF!</v>
      </c>
      <c r="U27" s="55" t="e">
        <f>IF(AND('Mapa final'!#REF!="Media",'Mapa final'!#REF!="Menor"),CONCATENATE("R2C",'Mapa final'!#REF!),"")</f>
        <v>#REF!</v>
      </c>
      <c r="V27" s="53" t="str">
        <f>IF(AND('Mapa final'!$AA$11="Media",'Mapa final'!$AC$11="Moderado"),CONCATENATE("R2C",'Mapa final'!$Q$11),"")</f>
        <v/>
      </c>
      <c r="W27" s="54" t="str">
        <f>IF(AND('Mapa final'!$AA$12="Media",'Mapa final'!$AC$12="Moderado"),CONCATENATE("R2C",'Mapa final'!$Q$12),"")</f>
        <v/>
      </c>
      <c r="X27" s="54" t="e">
        <f>IF(AND('Mapa final'!#REF!="Media",'Mapa final'!#REF!="Moderado"),CONCATENATE("R2C",'Mapa final'!#REF!),"")</f>
        <v>#REF!</v>
      </c>
      <c r="Y27" s="54" t="e">
        <f>IF(AND('Mapa final'!#REF!="Media",'Mapa final'!#REF!="Moderado"),CONCATENATE("R2C",'Mapa final'!#REF!),"")</f>
        <v>#REF!</v>
      </c>
      <c r="Z27" s="54" t="e">
        <f>IF(AND('Mapa final'!#REF!="Media",'Mapa final'!#REF!="Moderado"),CONCATENATE("R2C",'Mapa final'!#REF!),"")</f>
        <v>#REF!</v>
      </c>
      <c r="AA27" s="55" t="e">
        <f>IF(AND('Mapa final'!#REF!="Media",'Mapa final'!#REF!="Moderado"),CONCATENATE("R2C",'Mapa final'!#REF!),"")</f>
        <v>#REF!</v>
      </c>
      <c r="AB27" s="38" t="str">
        <f>IF(AND('Mapa final'!$AA$11="Media",'Mapa final'!$AC$11="Mayor"),CONCATENATE("R2C",'Mapa final'!$Q$11),"")</f>
        <v>R2C1</v>
      </c>
      <c r="AC27" s="39" t="str">
        <f>IF(AND('Mapa final'!$AA$12="Media",'Mapa final'!$AC$12="Mayor"),CONCATENATE("R2C",'Mapa final'!$Q$12),"")</f>
        <v/>
      </c>
      <c r="AD27" s="39" t="e">
        <f>IF(AND('Mapa final'!#REF!="Media",'Mapa final'!#REF!="Mayor"),CONCATENATE("R2C",'Mapa final'!#REF!),"")</f>
        <v>#REF!</v>
      </c>
      <c r="AE27" s="39" t="e">
        <f>IF(AND('Mapa final'!#REF!="Media",'Mapa final'!#REF!="Mayor"),CONCATENATE("R2C",'Mapa final'!#REF!),"")</f>
        <v>#REF!</v>
      </c>
      <c r="AF27" s="39" t="e">
        <f>IF(AND('Mapa final'!#REF!="Media",'Mapa final'!#REF!="Mayor"),CONCATENATE("R2C",'Mapa final'!#REF!),"")</f>
        <v>#REF!</v>
      </c>
      <c r="AG27" s="40" t="e">
        <f>IF(AND('Mapa final'!#REF!="Media",'Mapa final'!#REF!="Mayor"),CONCATENATE("R2C",'Mapa final'!#REF!),"")</f>
        <v>#REF!</v>
      </c>
      <c r="AH27" s="41" t="str">
        <f>IF(AND('Mapa final'!$AA$11="Media",'Mapa final'!$AC$11="Catastrófico"),CONCATENATE("R2C",'Mapa final'!$Q$11),"")</f>
        <v/>
      </c>
      <c r="AI27" s="42" t="str">
        <f>IF(AND('Mapa final'!$AA$12="Media",'Mapa final'!$AC$12="Catastrófico"),CONCATENATE("R2C",'Mapa final'!$Q$12),"")</f>
        <v/>
      </c>
      <c r="AJ27" s="42" t="e">
        <f>IF(AND('Mapa final'!#REF!="Media",'Mapa final'!#REF!="Catastrófico"),CONCATENATE("R2C",'Mapa final'!#REF!),"")</f>
        <v>#REF!</v>
      </c>
      <c r="AK27" s="42" t="e">
        <f>IF(AND('Mapa final'!#REF!="Media",'Mapa final'!#REF!="Catastrófico"),CONCATENATE("R2C",'Mapa final'!#REF!),"")</f>
        <v>#REF!</v>
      </c>
      <c r="AL27" s="42" t="e">
        <f>IF(AND('Mapa final'!#REF!="Media",'Mapa final'!#REF!="Catastrófico"),CONCATENATE("R2C",'Mapa final'!#REF!),"")</f>
        <v>#REF!</v>
      </c>
      <c r="AM27" s="43" t="e">
        <f>IF(AND('Mapa final'!#REF!="Media",'Mapa final'!#REF!="Catastrófico"),CONCATENATE("R2C",'Mapa final'!#REF!),"")</f>
        <v>#REF!</v>
      </c>
      <c r="AN27" s="69"/>
      <c r="AO27" s="401"/>
      <c r="AP27" s="402"/>
      <c r="AQ27" s="402"/>
      <c r="AR27" s="402"/>
      <c r="AS27" s="402"/>
      <c r="AT27" s="403"/>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320"/>
      <c r="C28" s="320"/>
      <c r="D28" s="321"/>
      <c r="E28" s="361"/>
      <c r="F28" s="362"/>
      <c r="G28" s="362"/>
      <c r="H28" s="362"/>
      <c r="I28" s="363"/>
      <c r="J28" s="53" t="str">
        <f>IF(AND('Mapa final'!$AA$13="Media",'Mapa final'!$AC$13="Leve"),CONCATENATE("R3C",'Mapa final'!$Q$13),"")</f>
        <v/>
      </c>
      <c r="K28" s="54" t="str">
        <f>IF(AND('Mapa final'!$AA$14="Media",'Mapa final'!$AC$14="Leve"),CONCATENATE("R3C",'Mapa final'!$Q$14),"")</f>
        <v/>
      </c>
      <c r="L28" s="54" t="str">
        <f>IF(AND('Mapa final'!$AA$15="Media",'Mapa final'!$AC$15="Leve"),CONCATENATE("R3C",'Mapa final'!$Q$15),"")</f>
        <v/>
      </c>
      <c r="M28" s="54" t="e">
        <f>IF(AND('Mapa final'!#REF!="Media",'Mapa final'!#REF!="Leve"),CONCATENATE("R3C",'Mapa final'!#REF!),"")</f>
        <v>#REF!</v>
      </c>
      <c r="N28" s="54" t="e">
        <f>IF(AND('Mapa final'!#REF!="Media",'Mapa final'!#REF!="Leve"),CONCATENATE("R3C",'Mapa final'!#REF!),"")</f>
        <v>#REF!</v>
      </c>
      <c r="O28" s="55" t="e">
        <f>IF(AND('Mapa final'!#REF!="Media",'Mapa final'!#REF!="Leve"),CONCATENATE("R3C",'Mapa final'!#REF!),"")</f>
        <v>#REF!</v>
      </c>
      <c r="P28" s="53" t="str">
        <f>IF(AND('Mapa final'!$AA$13="Media",'Mapa final'!$AC$13="Menor"),CONCATENATE("R3C",'Mapa final'!$Q$13),"")</f>
        <v/>
      </c>
      <c r="Q28" s="54" t="str">
        <f>IF(AND('Mapa final'!$AA$14="Media",'Mapa final'!$AC$14="Menor"),CONCATENATE("R3C",'Mapa final'!$Q$14),"")</f>
        <v/>
      </c>
      <c r="R28" s="54" t="str">
        <f>IF(AND('Mapa final'!$AA$15="Media",'Mapa final'!$AC$15="Menor"),CONCATENATE("R3C",'Mapa final'!$Q$15),"")</f>
        <v/>
      </c>
      <c r="S28" s="54" t="e">
        <f>IF(AND('Mapa final'!#REF!="Media",'Mapa final'!#REF!="Menor"),CONCATENATE("R3C",'Mapa final'!#REF!),"")</f>
        <v>#REF!</v>
      </c>
      <c r="T28" s="54" t="e">
        <f>IF(AND('Mapa final'!#REF!="Media",'Mapa final'!#REF!="Menor"),CONCATENATE("R3C",'Mapa final'!#REF!),"")</f>
        <v>#REF!</v>
      </c>
      <c r="U28" s="55" t="e">
        <f>IF(AND('Mapa final'!#REF!="Media",'Mapa final'!#REF!="Menor"),CONCATENATE("R3C",'Mapa final'!#REF!),"")</f>
        <v>#REF!</v>
      </c>
      <c r="V28" s="53" t="str">
        <f>IF(AND('Mapa final'!$AA$13="Media",'Mapa final'!$AC$13="Moderado"),CONCATENATE("R3C",'Mapa final'!$Q$13),"")</f>
        <v/>
      </c>
      <c r="W28" s="54" t="str">
        <f>IF(AND('Mapa final'!$AA$14="Media",'Mapa final'!$AC$14="Moderado"),CONCATENATE("R3C",'Mapa final'!$Q$14),"")</f>
        <v/>
      </c>
      <c r="X28" s="54" t="str">
        <f>IF(AND('Mapa final'!$AA$15="Media",'Mapa final'!$AC$15="Moderado"),CONCATENATE("R3C",'Mapa final'!$Q$15),"")</f>
        <v/>
      </c>
      <c r="Y28" s="54" t="e">
        <f>IF(AND('Mapa final'!#REF!="Media",'Mapa final'!#REF!="Moderado"),CONCATENATE("R3C",'Mapa final'!#REF!),"")</f>
        <v>#REF!</v>
      </c>
      <c r="Z28" s="54" t="e">
        <f>IF(AND('Mapa final'!#REF!="Media",'Mapa final'!#REF!="Moderado"),CONCATENATE("R3C",'Mapa final'!#REF!),"")</f>
        <v>#REF!</v>
      </c>
      <c r="AA28" s="55" t="e">
        <f>IF(AND('Mapa final'!#REF!="Media",'Mapa final'!#REF!="Moderado"),CONCATENATE("R3C",'Mapa final'!#REF!),"")</f>
        <v>#REF!</v>
      </c>
      <c r="AB28" s="38" t="str">
        <f>IF(AND('Mapa final'!$AA$13="Media",'Mapa final'!$AC$13="Mayor"),CONCATENATE("R3C",'Mapa final'!$Q$13),"")</f>
        <v/>
      </c>
      <c r="AC28" s="39" t="str">
        <f>IF(AND('Mapa final'!$AA$14="Media",'Mapa final'!$AC$14="Mayor"),CONCATENATE("R3C",'Mapa final'!$Q$14),"")</f>
        <v/>
      </c>
      <c r="AD28" s="39" t="str">
        <f>IF(AND('Mapa final'!$AA$15="Media",'Mapa final'!$AC$15="Mayor"),CONCATENATE("R3C",'Mapa final'!$Q$15),"")</f>
        <v/>
      </c>
      <c r="AE28" s="39" t="e">
        <f>IF(AND('Mapa final'!#REF!="Media",'Mapa final'!#REF!="Mayor"),CONCATENATE("R3C",'Mapa final'!#REF!),"")</f>
        <v>#REF!</v>
      </c>
      <c r="AF28" s="39" t="e">
        <f>IF(AND('Mapa final'!#REF!="Media",'Mapa final'!#REF!="Mayor"),CONCATENATE("R3C",'Mapa final'!#REF!),"")</f>
        <v>#REF!</v>
      </c>
      <c r="AG28" s="40" t="e">
        <f>IF(AND('Mapa final'!#REF!="Media",'Mapa final'!#REF!="Mayor"),CONCATENATE("R3C",'Mapa final'!#REF!),"")</f>
        <v>#REF!</v>
      </c>
      <c r="AH28" s="41" t="str">
        <f>IF(AND('Mapa final'!$AA$13="Media",'Mapa final'!$AC$13="Catastrófico"),CONCATENATE("R3C",'Mapa final'!$Q$13),"")</f>
        <v/>
      </c>
      <c r="AI28" s="42" t="str">
        <f>IF(AND('Mapa final'!$AA$14="Media",'Mapa final'!$AC$14="Catastrófico"),CONCATENATE("R3C",'Mapa final'!$Q$14),"")</f>
        <v/>
      </c>
      <c r="AJ28" s="42" t="str">
        <f>IF(AND('Mapa final'!$AA$15="Media",'Mapa final'!$AC$15="Catastrófico"),CONCATENATE("R3C",'Mapa final'!$Q$15),"")</f>
        <v/>
      </c>
      <c r="AK28" s="42" t="e">
        <f>IF(AND('Mapa final'!#REF!="Media",'Mapa final'!#REF!="Catastrófico"),CONCATENATE("R3C",'Mapa final'!#REF!),"")</f>
        <v>#REF!</v>
      </c>
      <c r="AL28" s="42" t="e">
        <f>IF(AND('Mapa final'!#REF!="Media",'Mapa final'!#REF!="Catastrófico"),CONCATENATE("R3C",'Mapa final'!#REF!),"")</f>
        <v>#REF!</v>
      </c>
      <c r="AM28" s="43" t="e">
        <f>IF(AND('Mapa final'!#REF!="Media",'Mapa final'!#REF!="Catastrófico"),CONCATENATE("R3C",'Mapa final'!#REF!),"")</f>
        <v>#REF!</v>
      </c>
      <c r="AN28" s="69"/>
      <c r="AO28" s="401"/>
      <c r="AP28" s="402"/>
      <c r="AQ28" s="402"/>
      <c r="AR28" s="402"/>
      <c r="AS28" s="402"/>
      <c r="AT28" s="403"/>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320"/>
      <c r="C29" s="320"/>
      <c r="D29" s="321"/>
      <c r="E29" s="361"/>
      <c r="F29" s="362"/>
      <c r="G29" s="362"/>
      <c r="H29" s="362"/>
      <c r="I29" s="363"/>
      <c r="J29" s="53" t="e">
        <f>IF(AND('Mapa final'!#REF!="Media",'Mapa final'!#REF!="Leve"),CONCATENATE("R4C",'Mapa final'!#REF!),"")</f>
        <v>#REF!</v>
      </c>
      <c r="K29" s="54" t="e">
        <f>IF(AND('Mapa final'!#REF!="Media",'Mapa final'!#REF!="Leve"),CONCATENATE("R4C",'Mapa final'!#REF!),"")</f>
        <v>#REF!</v>
      </c>
      <c r="L29" s="54" t="e">
        <f>IF(AND('Mapa final'!#REF!="Media",'Mapa final'!#REF!="Leve"),CONCATENATE("R4C",'Mapa final'!#REF!),"")</f>
        <v>#REF!</v>
      </c>
      <c r="M29" s="54" t="e">
        <f>IF(AND('Mapa final'!#REF!="Media",'Mapa final'!#REF!="Leve"),CONCATENATE("R4C",'Mapa final'!#REF!),"")</f>
        <v>#REF!</v>
      </c>
      <c r="N29" s="54" t="e">
        <f>IF(AND('Mapa final'!#REF!="Media",'Mapa final'!#REF!="Leve"),CONCATENATE("R4C",'Mapa final'!#REF!),"")</f>
        <v>#REF!</v>
      </c>
      <c r="O29" s="55" t="e">
        <f>IF(AND('Mapa final'!#REF!="Media",'Mapa final'!#REF!="Leve"),CONCATENATE("R4C",'Mapa final'!#REF!),"")</f>
        <v>#REF!</v>
      </c>
      <c r="P29" s="53" t="e">
        <f>IF(AND('Mapa final'!#REF!="Media",'Mapa final'!#REF!="Menor"),CONCATENATE("R4C",'Mapa final'!#REF!),"")</f>
        <v>#REF!</v>
      </c>
      <c r="Q29" s="54" t="e">
        <f>IF(AND('Mapa final'!#REF!="Media",'Mapa final'!#REF!="Menor"),CONCATENATE("R4C",'Mapa final'!#REF!),"")</f>
        <v>#REF!</v>
      </c>
      <c r="R29" s="54" t="e">
        <f>IF(AND('Mapa final'!#REF!="Media",'Mapa final'!#REF!="Menor"),CONCATENATE("R4C",'Mapa final'!#REF!),"")</f>
        <v>#REF!</v>
      </c>
      <c r="S29" s="54" t="e">
        <f>IF(AND('Mapa final'!#REF!="Media",'Mapa final'!#REF!="Menor"),CONCATENATE("R4C",'Mapa final'!#REF!),"")</f>
        <v>#REF!</v>
      </c>
      <c r="T29" s="54" t="e">
        <f>IF(AND('Mapa final'!#REF!="Media",'Mapa final'!#REF!="Menor"),CONCATENATE("R4C",'Mapa final'!#REF!),"")</f>
        <v>#REF!</v>
      </c>
      <c r="U29" s="55" t="e">
        <f>IF(AND('Mapa final'!#REF!="Media",'Mapa final'!#REF!="Menor"),CONCATENATE("R4C",'Mapa final'!#REF!),"")</f>
        <v>#REF!</v>
      </c>
      <c r="V29" s="53" t="e">
        <f>IF(AND('Mapa final'!#REF!="Media",'Mapa final'!#REF!="Moderado"),CONCATENATE("R4C",'Mapa final'!#REF!),"")</f>
        <v>#REF!</v>
      </c>
      <c r="W29" s="54" t="e">
        <f>IF(AND('Mapa final'!#REF!="Media",'Mapa final'!#REF!="Moderado"),CONCATENATE("R4C",'Mapa final'!#REF!),"")</f>
        <v>#REF!</v>
      </c>
      <c r="X29" s="54" t="e">
        <f>IF(AND('Mapa final'!#REF!="Media",'Mapa final'!#REF!="Moderado"),CONCATENATE("R4C",'Mapa final'!#REF!),"")</f>
        <v>#REF!</v>
      </c>
      <c r="Y29" s="54" t="e">
        <f>IF(AND('Mapa final'!#REF!="Media",'Mapa final'!#REF!="Moderado"),CONCATENATE("R4C",'Mapa final'!#REF!),"")</f>
        <v>#REF!</v>
      </c>
      <c r="Z29" s="54" t="e">
        <f>IF(AND('Mapa final'!#REF!="Media",'Mapa final'!#REF!="Moderado"),CONCATENATE("R4C",'Mapa final'!#REF!),"")</f>
        <v>#REF!</v>
      </c>
      <c r="AA29" s="55" t="e">
        <f>IF(AND('Mapa final'!#REF!="Media",'Mapa final'!#REF!="Moderado"),CONCATENATE("R4C",'Mapa final'!#REF!),"")</f>
        <v>#REF!</v>
      </c>
      <c r="AB29" s="38" t="e">
        <f>IF(AND('Mapa final'!#REF!="Media",'Mapa final'!#REF!="Mayor"),CONCATENATE("R4C",'Mapa final'!#REF!),"")</f>
        <v>#REF!</v>
      </c>
      <c r="AC29" s="39" t="e">
        <f>IF(AND('Mapa final'!#REF!="Media",'Mapa final'!#REF!="Mayor"),CONCATENATE("R4C",'Mapa final'!#REF!),"")</f>
        <v>#REF!</v>
      </c>
      <c r="AD29" s="39" t="e">
        <f>IF(AND('Mapa final'!#REF!="Media",'Mapa final'!#REF!="Mayor"),CONCATENATE("R4C",'Mapa final'!#REF!),"")</f>
        <v>#REF!</v>
      </c>
      <c r="AE29" s="39" t="e">
        <f>IF(AND('Mapa final'!#REF!="Media",'Mapa final'!#REF!="Mayor"),CONCATENATE("R4C",'Mapa final'!#REF!),"")</f>
        <v>#REF!</v>
      </c>
      <c r="AF29" s="39" t="e">
        <f>IF(AND('Mapa final'!#REF!="Media",'Mapa final'!#REF!="Mayor"),CONCATENATE("R4C",'Mapa final'!#REF!),"")</f>
        <v>#REF!</v>
      </c>
      <c r="AG29" s="40" t="e">
        <f>IF(AND('Mapa final'!#REF!="Media",'Mapa final'!#REF!="Mayor"),CONCATENATE("R4C",'Mapa final'!#REF!),"")</f>
        <v>#REF!</v>
      </c>
      <c r="AH29" s="41" t="e">
        <f>IF(AND('Mapa final'!#REF!="Media",'Mapa final'!#REF!="Catastrófico"),CONCATENATE("R4C",'Mapa final'!#REF!),"")</f>
        <v>#REF!</v>
      </c>
      <c r="AI29" s="42" t="e">
        <f>IF(AND('Mapa final'!#REF!="Media",'Mapa final'!#REF!="Catastrófico"),CONCATENATE("R4C",'Mapa final'!#REF!),"")</f>
        <v>#REF!</v>
      </c>
      <c r="AJ29" s="42" t="e">
        <f>IF(AND('Mapa final'!#REF!="Media",'Mapa final'!#REF!="Catastrófico"),CONCATENATE("R4C",'Mapa final'!#REF!),"")</f>
        <v>#REF!</v>
      </c>
      <c r="AK29" s="42" t="e">
        <f>IF(AND('Mapa final'!#REF!="Media",'Mapa final'!#REF!="Catastrófico"),CONCATENATE("R4C",'Mapa final'!#REF!),"")</f>
        <v>#REF!</v>
      </c>
      <c r="AL29" s="42" t="e">
        <f>IF(AND('Mapa final'!#REF!="Media",'Mapa final'!#REF!="Catastrófico"),CONCATENATE("R4C",'Mapa final'!#REF!),"")</f>
        <v>#REF!</v>
      </c>
      <c r="AM29" s="43" t="e">
        <f>IF(AND('Mapa final'!#REF!="Media",'Mapa final'!#REF!="Catastrófico"),CONCATENATE("R4C",'Mapa final'!#REF!),"")</f>
        <v>#REF!</v>
      </c>
      <c r="AN29" s="69"/>
      <c r="AO29" s="401"/>
      <c r="AP29" s="402"/>
      <c r="AQ29" s="402"/>
      <c r="AR29" s="402"/>
      <c r="AS29" s="402"/>
      <c r="AT29" s="403"/>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320"/>
      <c r="C30" s="320"/>
      <c r="D30" s="321"/>
      <c r="E30" s="361"/>
      <c r="F30" s="362"/>
      <c r="G30" s="362"/>
      <c r="H30" s="362"/>
      <c r="I30" s="363"/>
      <c r="J30" s="53" t="e">
        <f>IF(AND('Mapa final'!#REF!="Media",'Mapa final'!#REF!="Leve"),CONCATENATE("R5C",'Mapa final'!#REF!),"")</f>
        <v>#REF!</v>
      </c>
      <c r="K30" s="54" t="e">
        <f>IF(AND('Mapa final'!#REF!="Media",'Mapa final'!#REF!="Leve"),CONCATENATE("R5C",'Mapa final'!#REF!),"")</f>
        <v>#REF!</v>
      </c>
      <c r="L30" s="54" t="e">
        <f>IF(AND('Mapa final'!#REF!="Media",'Mapa final'!#REF!="Leve"),CONCATENATE("R5C",'Mapa final'!#REF!),"")</f>
        <v>#REF!</v>
      </c>
      <c r="M30" s="54" t="e">
        <f>IF(AND('Mapa final'!#REF!="Media",'Mapa final'!#REF!="Leve"),CONCATENATE("R5C",'Mapa final'!#REF!),"")</f>
        <v>#REF!</v>
      </c>
      <c r="N30" s="54" t="e">
        <f>IF(AND('Mapa final'!#REF!="Media",'Mapa final'!#REF!="Leve"),CONCATENATE("R5C",'Mapa final'!#REF!),"")</f>
        <v>#REF!</v>
      </c>
      <c r="O30" s="55" t="e">
        <f>IF(AND('Mapa final'!#REF!="Media",'Mapa final'!#REF!="Leve"),CONCATENATE("R5C",'Mapa final'!#REF!),"")</f>
        <v>#REF!</v>
      </c>
      <c r="P30" s="53" t="e">
        <f>IF(AND('Mapa final'!#REF!="Media",'Mapa final'!#REF!="Menor"),CONCATENATE("R5C",'Mapa final'!#REF!),"")</f>
        <v>#REF!</v>
      </c>
      <c r="Q30" s="54" t="e">
        <f>IF(AND('Mapa final'!#REF!="Media",'Mapa final'!#REF!="Menor"),CONCATENATE("R5C",'Mapa final'!#REF!),"")</f>
        <v>#REF!</v>
      </c>
      <c r="R30" s="54" t="e">
        <f>IF(AND('Mapa final'!#REF!="Media",'Mapa final'!#REF!="Menor"),CONCATENATE("R5C",'Mapa final'!#REF!),"")</f>
        <v>#REF!</v>
      </c>
      <c r="S30" s="54" t="e">
        <f>IF(AND('Mapa final'!#REF!="Media",'Mapa final'!#REF!="Menor"),CONCATENATE("R5C",'Mapa final'!#REF!),"")</f>
        <v>#REF!</v>
      </c>
      <c r="T30" s="54" t="e">
        <f>IF(AND('Mapa final'!#REF!="Media",'Mapa final'!#REF!="Menor"),CONCATENATE("R5C",'Mapa final'!#REF!),"")</f>
        <v>#REF!</v>
      </c>
      <c r="U30" s="55" t="e">
        <f>IF(AND('Mapa final'!#REF!="Media",'Mapa final'!#REF!="Menor"),CONCATENATE("R5C",'Mapa final'!#REF!),"")</f>
        <v>#REF!</v>
      </c>
      <c r="V30" s="53" t="e">
        <f>IF(AND('Mapa final'!#REF!="Media",'Mapa final'!#REF!="Moderado"),CONCATENATE("R5C",'Mapa final'!#REF!),"")</f>
        <v>#REF!</v>
      </c>
      <c r="W30" s="54" t="e">
        <f>IF(AND('Mapa final'!#REF!="Media",'Mapa final'!#REF!="Moderado"),CONCATENATE("R5C",'Mapa final'!#REF!),"")</f>
        <v>#REF!</v>
      </c>
      <c r="X30" s="54" t="e">
        <f>IF(AND('Mapa final'!#REF!="Media",'Mapa final'!#REF!="Moderado"),CONCATENATE("R5C",'Mapa final'!#REF!),"")</f>
        <v>#REF!</v>
      </c>
      <c r="Y30" s="54" t="e">
        <f>IF(AND('Mapa final'!#REF!="Media",'Mapa final'!#REF!="Moderado"),CONCATENATE("R5C",'Mapa final'!#REF!),"")</f>
        <v>#REF!</v>
      </c>
      <c r="Z30" s="54" t="e">
        <f>IF(AND('Mapa final'!#REF!="Media",'Mapa final'!#REF!="Moderado"),CONCATENATE("R5C",'Mapa final'!#REF!),"")</f>
        <v>#REF!</v>
      </c>
      <c r="AA30" s="55" t="e">
        <f>IF(AND('Mapa final'!#REF!="Media",'Mapa final'!#REF!="Moderado"),CONCATENATE("R5C",'Mapa final'!#REF!),"")</f>
        <v>#REF!</v>
      </c>
      <c r="AB30" s="38" t="e">
        <f>IF(AND('Mapa final'!#REF!="Media",'Mapa final'!#REF!="Mayor"),CONCATENATE("R5C",'Mapa final'!#REF!),"")</f>
        <v>#REF!</v>
      </c>
      <c r="AC30" s="39" t="e">
        <f>IF(AND('Mapa final'!#REF!="Media",'Mapa final'!#REF!="Mayor"),CONCATENATE("R5C",'Mapa final'!#REF!),"")</f>
        <v>#REF!</v>
      </c>
      <c r="AD30" s="39" t="e">
        <f>IF(AND('Mapa final'!#REF!="Media",'Mapa final'!#REF!="Mayor"),CONCATENATE("R5C",'Mapa final'!#REF!),"")</f>
        <v>#REF!</v>
      </c>
      <c r="AE30" s="39" t="e">
        <f>IF(AND('Mapa final'!#REF!="Media",'Mapa final'!#REF!="Mayor"),CONCATENATE("R5C",'Mapa final'!#REF!),"")</f>
        <v>#REF!</v>
      </c>
      <c r="AF30" s="39" t="e">
        <f>IF(AND('Mapa final'!#REF!="Media",'Mapa final'!#REF!="Mayor"),CONCATENATE("R5C",'Mapa final'!#REF!),"")</f>
        <v>#REF!</v>
      </c>
      <c r="AG30" s="40" t="e">
        <f>IF(AND('Mapa final'!#REF!="Media",'Mapa final'!#REF!="Mayor"),CONCATENATE("R5C",'Mapa final'!#REF!),"")</f>
        <v>#REF!</v>
      </c>
      <c r="AH30" s="41" t="e">
        <f>IF(AND('Mapa final'!#REF!="Media",'Mapa final'!#REF!="Catastrófico"),CONCATENATE("R5C",'Mapa final'!#REF!),"")</f>
        <v>#REF!</v>
      </c>
      <c r="AI30" s="42" t="e">
        <f>IF(AND('Mapa final'!#REF!="Media",'Mapa final'!#REF!="Catastrófico"),CONCATENATE("R5C",'Mapa final'!#REF!),"")</f>
        <v>#REF!</v>
      </c>
      <c r="AJ30" s="42" t="e">
        <f>IF(AND('Mapa final'!#REF!="Media",'Mapa final'!#REF!="Catastrófico"),CONCATENATE("R5C",'Mapa final'!#REF!),"")</f>
        <v>#REF!</v>
      </c>
      <c r="AK30" s="42" t="e">
        <f>IF(AND('Mapa final'!#REF!="Media",'Mapa final'!#REF!="Catastrófico"),CONCATENATE("R5C",'Mapa final'!#REF!),"")</f>
        <v>#REF!</v>
      </c>
      <c r="AL30" s="42" t="e">
        <f>IF(AND('Mapa final'!#REF!="Media",'Mapa final'!#REF!="Catastrófico"),CONCATENATE("R5C",'Mapa final'!#REF!),"")</f>
        <v>#REF!</v>
      </c>
      <c r="AM30" s="43" t="e">
        <f>IF(AND('Mapa final'!#REF!="Media",'Mapa final'!#REF!="Catastrófico"),CONCATENATE("R5C",'Mapa final'!#REF!),"")</f>
        <v>#REF!</v>
      </c>
      <c r="AN30" s="69"/>
      <c r="AO30" s="401"/>
      <c r="AP30" s="402"/>
      <c r="AQ30" s="402"/>
      <c r="AR30" s="402"/>
      <c r="AS30" s="402"/>
      <c r="AT30" s="403"/>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320"/>
      <c r="C31" s="320"/>
      <c r="D31" s="321"/>
      <c r="E31" s="361"/>
      <c r="F31" s="362"/>
      <c r="G31" s="362"/>
      <c r="H31" s="362"/>
      <c r="I31" s="363"/>
      <c r="J31" s="53" t="e">
        <f>IF(AND('Mapa final'!#REF!="Media",'Mapa final'!#REF!="Leve"),CONCATENATE("R6C",'Mapa final'!#REF!),"")</f>
        <v>#REF!</v>
      </c>
      <c r="K31" s="54" t="e">
        <f>IF(AND('Mapa final'!#REF!="Media",'Mapa final'!#REF!="Leve"),CONCATENATE("R6C",'Mapa final'!#REF!),"")</f>
        <v>#REF!</v>
      </c>
      <c r="L31" s="54" t="e">
        <f>IF(AND('Mapa final'!#REF!="Media",'Mapa final'!#REF!="Leve"),CONCATENATE("R6C",'Mapa final'!#REF!),"")</f>
        <v>#REF!</v>
      </c>
      <c r="M31" s="54" t="e">
        <f>IF(AND('Mapa final'!#REF!="Media",'Mapa final'!#REF!="Leve"),CONCATENATE("R6C",'Mapa final'!#REF!),"")</f>
        <v>#REF!</v>
      </c>
      <c r="N31" s="54" t="e">
        <f>IF(AND('Mapa final'!#REF!="Media",'Mapa final'!#REF!="Leve"),CONCATENATE("R6C",'Mapa final'!#REF!),"")</f>
        <v>#REF!</v>
      </c>
      <c r="O31" s="55" t="e">
        <f>IF(AND('Mapa final'!#REF!="Media",'Mapa final'!#REF!="Leve"),CONCATENATE("R6C",'Mapa final'!#REF!),"")</f>
        <v>#REF!</v>
      </c>
      <c r="P31" s="53" t="e">
        <f>IF(AND('Mapa final'!#REF!="Media",'Mapa final'!#REF!="Menor"),CONCATENATE("R6C",'Mapa final'!#REF!),"")</f>
        <v>#REF!</v>
      </c>
      <c r="Q31" s="54" t="e">
        <f>IF(AND('Mapa final'!#REF!="Media",'Mapa final'!#REF!="Menor"),CONCATENATE("R6C",'Mapa final'!#REF!),"")</f>
        <v>#REF!</v>
      </c>
      <c r="R31" s="54" t="e">
        <f>IF(AND('Mapa final'!#REF!="Media",'Mapa final'!#REF!="Menor"),CONCATENATE("R6C",'Mapa final'!#REF!),"")</f>
        <v>#REF!</v>
      </c>
      <c r="S31" s="54" t="e">
        <f>IF(AND('Mapa final'!#REF!="Media",'Mapa final'!#REF!="Menor"),CONCATENATE("R6C",'Mapa final'!#REF!),"")</f>
        <v>#REF!</v>
      </c>
      <c r="T31" s="54" t="e">
        <f>IF(AND('Mapa final'!#REF!="Media",'Mapa final'!#REF!="Menor"),CONCATENATE("R6C",'Mapa final'!#REF!),"")</f>
        <v>#REF!</v>
      </c>
      <c r="U31" s="55" t="e">
        <f>IF(AND('Mapa final'!#REF!="Media",'Mapa final'!#REF!="Menor"),CONCATENATE("R6C",'Mapa final'!#REF!),"")</f>
        <v>#REF!</v>
      </c>
      <c r="V31" s="53" t="e">
        <f>IF(AND('Mapa final'!#REF!="Media",'Mapa final'!#REF!="Moderado"),CONCATENATE("R6C",'Mapa final'!#REF!),"")</f>
        <v>#REF!</v>
      </c>
      <c r="W31" s="54" t="e">
        <f>IF(AND('Mapa final'!#REF!="Media",'Mapa final'!#REF!="Moderado"),CONCATENATE("R6C",'Mapa final'!#REF!),"")</f>
        <v>#REF!</v>
      </c>
      <c r="X31" s="54" t="e">
        <f>IF(AND('Mapa final'!#REF!="Media",'Mapa final'!#REF!="Moderado"),CONCATENATE("R6C",'Mapa final'!#REF!),"")</f>
        <v>#REF!</v>
      </c>
      <c r="Y31" s="54" t="e">
        <f>IF(AND('Mapa final'!#REF!="Media",'Mapa final'!#REF!="Moderado"),CONCATENATE("R6C",'Mapa final'!#REF!),"")</f>
        <v>#REF!</v>
      </c>
      <c r="Z31" s="54" t="e">
        <f>IF(AND('Mapa final'!#REF!="Media",'Mapa final'!#REF!="Moderado"),CONCATENATE("R6C",'Mapa final'!#REF!),"")</f>
        <v>#REF!</v>
      </c>
      <c r="AA31" s="55" t="e">
        <f>IF(AND('Mapa final'!#REF!="Media",'Mapa final'!#REF!="Moderado"),CONCATENATE("R6C",'Mapa final'!#REF!),"")</f>
        <v>#REF!</v>
      </c>
      <c r="AB31" s="38" t="e">
        <f>IF(AND('Mapa final'!#REF!="Media",'Mapa final'!#REF!="Mayor"),CONCATENATE("R6C",'Mapa final'!#REF!),"")</f>
        <v>#REF!</v>
      </c>
      <c r="AC31" s="39" t="e">
        <f>IF(AND('Mapa final'!#REF!="Media",'Mapa final'!#REF!="Mayor"),CONCATENATE("R6C",'Mapa final'!#REF!),"")</f>
        <v>#REF!</v>
      </c>
      <c r="AD31" s="39" t="e">
        <f>IF(AND('Mapa final'!#REF!="Media",'Mapa final'!#REF!="Mayor"),CONCATENATE("R6C",'Mapa final'!#REF!),"")</f>
        <v>#REF!</v>
      </c>
      <c r="AE31" s="39" t="e">
        <f>IF(AND('Mapa final'!#REF!="Media",'Mapa final'!#REF!="Mayor"),CONCATENATE("R6C",'Mapa final'!#REF!),"")</f>
        <v>#REF!</v>
      </c>
      <c r="AF31" s="39" t="e">
        <f>IF(AND('Mapa final'!#REF!="Media",'Mapa final'!#REF!="Mayor"),CONCATENATE("R6C",'Mapa final'!#REF!),"")</f>
        <v>#REF!</v>
      </c>
      <c r="AG31" s="40" t="e">
        <f>IF(AND('Mapa final'!#REF!="Media",'Mapa final'!#REF!="Mayor"),CONCATENATE("R6C",'Mapa final'!#REF!),"")</f>
        <v>#REF!</v>
      </c>
      <c r="AH31" s="41" t="e">
        <f>IF(AND('Mapa final'!#REF!="Media",'Mapa final'!#REF!="Catastrófico"),CONCATENATE("R6C",'Mapa final'!#REF!),"")</f>
        <v>#REF!</v>
      </c>
      <c r="AI31" s="42" t="e">
        <f>IF(AND('Mapa final'!#REF!="Media",'Mapa final'!#REF!="Catastrófico"),CONCATENATE("R6C",'Mapa final'!#REF!),"")</f>
        <v>#REF!</v>
      </c>
      <c r="AJ31" s="42" t="e">
        <f>IF(AND('Mapa final'!#REF!="Media",'Mapa final'!#REF!="Catastrófico"),CONCATENATE("R6C",'Mapa final'!#REF!),"")</f>
        <v>#REF!</v>
      </c>
      <c r="AK31" s="42" t="e">
        <f>IF(AND('Mapa final'!#REF!="Media",'Mapa final'!#REF!="Catastrófico"),CONCATENATE("R6C",'Mapa final'!#REF!),"")</f>
        <v>#REF!</v>
      </c>
      <c r="AL31" s="42" t="e">
        <f>IF(AND('Mapa final'!#REF!="Media",'Mapa final'!#REF!="Catastrófico"),CONCATENATE("R6C",'Mapa final'!#REF!),"")</f>
        <v>#REF!</v>
      </c>
      <c r="AM31" s="43" t="e">
        <f>IF(AND('Mapa final'!#REF!="Media",'Mapa final'!#REF!="Catastrófico"),CONCATENATE("R6C",'Mapa final'!#REF!),"")</f>
        <v>#REF!</v>
      </c>
      <c r="AN31" s="69"/>
      <c r="AO31" s="401"/>
      <c r="AP31" s="402"/>
      <c r="AQ31" s="402"/>
      <c r="AR31" s="402"/>
      <c r="AS31" s="402"/>
      <c r="AT31" s="403"/>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320"/>
      <c r="C32" s="320"/>
      <c r="D32" s="321"/>
      <c r="E32" s="361"/>
      <c r="F32" s="362"/>
      <c r="G32" s="362"/>
      <c r="H32" s="362"/>
      <c r="I32" s="363"/>
      <c r="J32" s="53" t="e">
        <f>IF(AND('Mapa final'!#REF!="Media",'Mapa final'!#REF!="Leve"),CONCATENATE("R7C",'Mapa final'!#REF!),"")</f>
        <v>#REF!</v>
      </c>
      <c r="K32" s="54" t="e">
        <f>IF(AND('Mapa final'!#REF!="Media",'Mapa final'!#REF!="Leve"),CONCATENATE("R7C",'Mapa final'!#REF!),"")</f>
        <v>#REF!</v>
      </c>
      <c r="L32" s="54" t="e">
        <f>IF(AND('Mapa final'!#REF!="Media",'Mapa final'!#REF!="Leve"),CONCATENATE("R7C",'Mapa final'!#REF!),"")</f>
        <v>#REF!</v>
      </c>
      <c r="M32" s="54" t="e">
        <f>IF(AND('Mapa final'!#REF!="Media",'Mapa final'!#REF!="Leve"),CONCATENATE("R7C",'Mapa final'!#REF!),"")</f>
        <v>#REF!</v>
      </c>
      <c r="N32" s="54" t="e">
        <f>IF(AND('Mapa final'!#REF!="Media",'Mapa final'!#REF!="Leve"),CONCATENATE("R7C",'Mapa final'!#REF!),"")</f>
        <v>#REF!</v>
      </c>
      <c r="O32" s="55" t="e">
        <f>IF(AND('Mapa final'!#REF!="Media",'Mapa final'!#REF!="Leve"),CONCATENATE("R7C",'Mapa final'!#REF!),"")</f>
        <v>#REF!</v>
      </c>
      <c r="P32" s="53" t="e">
        <f>IF(AND('Mapa final'!#REF!="Media",'Mapa final'!#REF!="Menor"),CONCATENATE("R7C",'Mapa final'!#REF!),"")</f>
        <v>#REF!</v>
      </c>
      <c r="Q32" s="54" t="e">
        <f>IF(AND('Mapa final'!#REF!="Media",'Mapa final'!#REF!="Menor"),CONCATENATE("R7C",'Mapa final'!#REF!),"")</f>
        <v>#REF!</v>
      </c>
      <c r="R32" s="54" t="e">
        <f>IF(AND('Mapa final'!#REF!="Media",'Mapa final'!#REF!="Menor"),CONCATENATE("R7C",'Mapa final'!#REF!),"")</f>
        <v>#REF!</v>
      </c>
      <c r="S32" s="54" t="e">
        <f>IF(AND('Mapa final'!#REF!="Media",'Mapa final'!#REF!="Menor"),CONCATENATE("R7C",'Mapa final'!#REF!),"")</f>
        <v>#REF!</v>
      </c>
      <c r="T32" s="54" t="e">
        <f>IF(AND('Mapa final'!#REF!="Media",'Mapa final'!#REF!="Menor"),CONCATENATE("R7C",'Mapa final'!#REF!),"")</f>
        <v>#REF!</v>
      </c>
      <c r="U32" s="55" t="e">
        <f>IF(AND('Mapa final'!#REF!="Media",'Mapa final'!#REF!="Menor"),CONCATENATE("R7C",'Mapa final'!#REF!),"")</f>
        <v>#REF!</v>
      </c>
      <c r="V32" s="53" t="e">
        <f>IF(AND('Mapa final'!#REF!="Media",'Mapa final'!#REF!="Moderado"),CONCATENATE("R7C",'Mapa final'!#REF!),"")</f>
        <v>#REF!</v>
      </c>
      <c r="W32" s="54" t="e">
        <f>IF(AND('Mapa final'!#REF!="Media",'Mapa final'!#REF!="Moderado"),CONCATENATE("R7C",'Mapa final'!#REF!),"")</f>
        <v>#REF!</v>
      </c>
      <c r="X32" s="54" t="e">
        <f>IF(AND('Mapa final'!#REF!="Media",'Mapa final'!#REF!="Moderado"),CONCATENATE("R7C",'Mapa final'!#REF!),"")</f>
        <v>#REF!</v>
      </c>
      <c r="Y32" s="54" t="e">
        <f>IF(AND('Mapa final'!#REF!="Media",'Mapa final'!#REF!="Moderado"),CONCATENATE("R7C",'Mapa final'!#REF!),"")</f>
        <v>#REF!</v>
      </c>
      <c r="Z32" s="54" t="e">
        <f>IF(AND('Mapa final'!#REF!="Media",'Mapa final'!#REF!="Moderado"),CONCATENATE("R7C",'Mapa final'!#REF!),"")</f>
        <v>#REF!</v>
      </c>
      <c r="AA32" s="55" t="e">
        <f>IF(AND('Mapa final'!#REF!="Media",'Mapa final'!#REF!="Moderado"),CONCATENATE("R7C",'Mapa final'!#REF!),"")</f>
        <v>#REF!</v>
      </c>
      <c r="AB32" s="38" t="e">
        <f>IF(AND('Mapa final'!#REF!="Media",'Mapa final'!#REF!="Mayor"),CONCATENATE("R7C",'Mapa final'!#REF!),"")</f>
        <v>#REF!</v>
      </c>
      <c r="AC32" s="39" t="e">
        <f>IF(AND('Mapa final'!#REF!="Media",'Mapa final'!#REF!="Mayor"),CONCATENATE("R7C",'Mapa final'!#REF!),"")</f>
        <v>#REF!</v>
      </c>
      <c r="AD32" s="39" t="e">
        <f>IF(AND('Mapa final'!#REF!="Media",'Mapa final'!#REF!="Mayor"),CONCATENATE("R7C",'Mapa final'!#REF!),"")</f>
        <v>#REF!</v>
      </c>
      <c r="AE32" s="39" t="e">
        <f>IF(AND('Mapa final'!#REF!="Media",'Mapa final'!#REF!="Mayor"),CONCATENATE("R7C",'Mapa final'!#REF!),"")</f>
        <v>#REF!</v>
      </c>
      <c r="AF32" s="39" t="e">
        <f>IF(AND('Mapa final'!#REF!="Media",'Mapa final'!#REF!="Mayor"),CONCATENATE("R7C",'Mapa final'!#REF!),"")</f>
        <v>#REF!</v>
      </c>
      <c r="AG32" s="40" t="e">
        <f>IF(AND('Mapa final'!#REF!="Media",'Mapa final'!#REF!="Mayor"),CONCATENATE("R7C",'Mapa final'!#REF!),"")</f>
        <v>#REF!</v>
      </c>
      <c r="AH32" s="41" t="e">
        <f>IF(AND('Mapa final'!#REF!="Media",'Mapa final'!#REF!="Catastrófico"),CONCATENATE("R7C",'Mapa final'!#REF!),"")</f>
        <v>#REF!</v>
      </c>
      <c r="AI32" s="42" t="e">
        <f>IF(AND('Mapa final'!#REF!="Media",'Mapa final'!#REF!="Catastrófico"),CONCATENATE("R7C",'Mapa final'!#REF!),"")</f>
        <v>#REF!</v>
      </c>
      <c r="AJ32" s="42" t="e">
        <f>IF(AND('Mapa final'!#REF!="Media",'Mapa final'!#REF!="Catastrófico"),CONCATENATE("R7C",'Mapa final'!#REF!),"")</f>
        <v>#REF!</v>
      </c>
      <c r="AK32" s="42" t="e">
        <f>IF(AND('Mapa final'!#REF!="Media",'Mapa final'!#REF!="Catastrófico"),CONCATENATE("R7C",'Mapa final'!#REF!),"")</f>
        <v>#REF!</v>
      </c>
      <c r="AL32" s="42" t="e">
        <f>IF(AND('Mapa final'!#REF!="Media",'Mapa final'!#REF!="Catastrófico"),CONCATENATE("R7C",'Mapa final'!#REF!),"")</f>
        <v>#REF!</v>
      </c>
      <c r="AM32" s="43" t="e">
        <f>IF(AND('Mapa final'!#REF!="Media",'Mapa final'!#REF!="Catastrófico"),CONCATENATE("R7C",'Mapa final'!#REF!),"")</f>
        <v>#REF!</v>
      </c>
      <c r="AN32" s="69"/>
      <c r="AO32" s="401"/>
      <c r="AP32" s="402"/>
      <c r="AQ32" s="402"/>
      <c r="AR32" s="402"/>
      <c r="AS32" s="402"/>
      <c r="AT32" s="403"/>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320"/>
      <c r="C33" s="320"/>
      <c r="D33" s="321"/>
      <c r="E33" s="361"/>
      <c r="F33" s="362"/>
      <c r="G33" s="362"/>
      <c r="H33" s="362"/>
      <c r="I33" s="363"/>
      <c r="J33" s="53" t="e">
        <f>IF(AND('Mapa final'!#REF!="Media",'Mapa final'!#REF!="Leve"),CONCATENATE("R8C",'Mapa final'!#REF!),"")</f>
        <v>#REF!</v>
      </c>
      <c r="K33" s="54" t="e">
        <f>IF(AND('Mapa final'!#REF!="Media",'Mapa final'!#REF!="Leve"),CONCATENATE("R8C",'Mapa final'!#REF!),"")</f>
        <v>#REF!</v>
      </c>
      <c r="L33" s="54" t="e">
        <f>IF(AND('Mapa final'!#REF!="Media",'Mapa final'!#REF!="Leve"),CONCATENATE("R8C",'Mapa final'!#REF!),"")</f>
        <v>#REF!</v>
      </c>
      <c r="M33" s="54" t="e">
        <f>IF(AND('Mapa final'!#REF!="Media",'Mapa final'!#REF!="Leve"),CONCATENATE("R8C",'Mapa final'!#REF!),"")</f>
        <v>#REF!</v>
      </c>
      <c r="N33" s="54" t="e">
        <f>IF(AND('Mapa final'!#REF!="Media",'Mapa final'!#REF!="Leve"),CONCATENATE("R8C",'Mapa final'!#REF!),"")</f>
        <v>#REF!</v>
      </c>
      <c r="O33" s="55" t="e">
        <f>IF(AND('Mapa final'!#REF!="Media",'Mapa final'!#REF!="Leve"),CONCATENATE("R8C",'Mapa final'!#REF!),"")</f>
        <v>#REF!</v>
      </c>
      <c r="P33" s="53" t="e">
        <f>IF(AND('Mapa final'!#REF!="Media",'Mapa final'!#REF!="Menor"),CONCATENATE("R8C",'Mapa final'!#REF!),"")</f>
        <v>#REF!</v>
      </c>
      <c r="Q33" s="54" t="e">
        <f>IF(AND('Mapa final'!#REF!="Media",'Mapa final'!#REF!="Menor"),CONCATENATE("R8C",'Mapa final'!#REF!),"")</f>
        <v>#REF!</v>
      </c>
      <c r="R33" s="54" t="e">
        <f>IF(AND('Mapa final'!#REF!="Media",'Mapa final'!#REF!="Menor"),CONCATENATE("R8C",'Mapa final'!#REF!),"")</f>
        <v>#REF!</v>
      </c>
      <c r="S33" s="54" t="e">
        <f>IF(AND('Mapa final'!#REF!="Media",'Mapa final'!#REF!="Menor"),CONCATENATE("R8C",'Mapa final'!#REF!),"")</f>
        <v>#REF!</v>
      </c>
      <c r="T33" s="54" t="e">
        <f>IF(AND('Mapa final'!#REF!="Media",'Mapa final'!#REF!="Menor"),CONCATENATE("R8C",'Mapa final'!#REF!),"")</f>
        <v>#REF!</v>
      </c>
      <c r="U33" s="55" t="e">
        <f>IF(AND('Mapa final'!#REF!="Media",'Mapa final'!#REF!="Menor"),CONCATENATE("R8C",'Mapa final'!#REF!),"")</f>
        <v>#REF!</v>
      </c>
      <c r="V33" s="53" t="e">
        <f>IF(AND('Mapa final'!#REF!="Media",'Mapa final'!#REF!="Moderado"),CONCATENATE("R8C",'Mapa final'!#REF!),"")</f>
        <v>#REF!</v>
      </c>
      <c r="W33" s="54" t="e">
        <f>IF(AND('Mapa final'!#REF!="Media",'Mapa final'!#REF!="Moderado"),CONCATENATE("R8C",'Mapa final'!#REF!),"")</f>
        <v>#REF!</v>
      </c>
      <c r="X33" s="54" t="e">
        <f>IF(AND('Mapa final'!#REF!="Media",'Mapa final'!#REF!="Moderado"),CONCATENATE("R8C",'Mapa final'!#REF!),"")</f>
        <v>#REF!</v>
      </c>
      <c r="Y33" s="54" t="e">
        <f>IF(AND('Mapa final'!#REF!="Media",'Mapa final'!#REF!="Moderado"),CONCATENATE("R8C",'Mapa final'!#REF!),"")</f>
        <v>#REF!</v>
      </c>
      <c r="Z33" s="54" t="e">
        <f>IF(AND('Mapa final'!#REF!="Media",'Mapa final'!#REF!="Moderado"),CONCATENATE("R8C",'Mapa final'!#REF!),"")</f>
        <v>#REF!</v>
      </c>
      <c r="AA33" s="55" t="e">
        <f>IF(AND('Mapa final'!#REF!="Media",'Mapa final'!#REF!="Moderado"),CONCATENATE("R8C",'Mapa final'!#REF!),"")</f>
        <v>#REF!</v>
      </c>
      <c r="AB33" s="38" t="e">
        <f>IF(AND('Mapa final'!#REF!="Media",'Mapa final'!#REF!="Mayor"),CONCATENATE("R8C",'Mapa final'!#REF!),"")</f>
        <v>#REF!</v>
      </c>
      <c r="AC33" s="39" t="e">
        <f>IF(AND('Mapa final'!#REF!="Media",'Mapa final'!#REF!="Mayor"),CONCATENATE("R8C",'Mapa final'!#REF!),"")</f>
        <v>#REF!</v>
      </c>
      <c r="AD33" s="39" t="e">
        <f>IF(AND('Mapa final'!#REF!="Media",'Mapa final'!#REF!="Mayor"),CONCATENATE("R8C",'Mapa final'!#REF!),"")</f>
        <v>#REF!</v>
      </c>
      <c r="AE33" s="39" t="e">
        <f>IF(AND('Mapa final'!#REF!="Media",'Mapa final'!#REF!="Mayor"),CONCATENATE("R8C",'Mapa final'!#REF!),"")</f>
        <v>#REF!</v>
      </c>
      <c r="AF33" s="39" t="e">
        <f>IF(AND('Mapa final'!#REF!="Media",'Mapa final'!#REF!="Mayor"),CONCATENATE("R8C",'Mapa final'!#REF!),"")</f>
        <v>#REF!</v>
      </c>
      <c r="AG33" s="40" t="e">
        <f>IF(AND('Mapa final'!#REF!="Media",'Mapa final'!#REF!="Mayor"),CONCATENATE("R8C",'Mapa final'!#REF!),"")</f>
        <v>#REF!</v>
      </c>
      <c r="AH33" s="41" t="e">
        <f>IF(AND('Mapa final'!#REF!="Media",'Mapa final'!#REF!="Catastrófico"),CONCATENATE("R8C",'Mapa final'!#REF!),"")</f>
        <v>#REF!</v>
      </c>
      <c r="AI33" s="42" t="e">
        <f>IF(AND('Mapa final'!#REF!="Media",'Mapa final'!#REF!="Catastrófico"),CONCATENATE("R8C",'Mapa final'!#REF!),"")</f>
        <v>#REF!</v>
      </c>
      <c r="AJ33" s="42" t="e">
        <f>IF(AND('Mapa final'!#REF!="Media",'Mapa final'!#REF!="Catastrófico"),CONCATENATE("R8C",'Mapa final'!#REF!),"")</f>
        <v>#REF!</v>
      </c>
      <c r="AK33" s="42" t="e">
        <f>IF(AND('Mapa final'!#REF!="Media",'Mapa final'!#REF!="Catastrófico"),CONCATENATE("R8C",'Mapa final'!#REF!),"")</f>
        <v>#REF!</v>
      </c>
      <c r="AL33" s="42" t="e">
        <f>IF(AND('Mapa final'!#REF!="Media",'Mapa final'!#REF!="Catastrófico"),CONCATENATE("R8C",'Mapa final'!#REF!),"")</f>
        <v>#REF!</v>
      </c>
      <c r="AM33" s="43" t="e">
        <f>IF(AND('Mapa final'!#REF!="Media",'Mapa final'!#REF!="Catastrófico"),CONCATENATE("R8C",'Mapa final'!#REF!),"")</f>
        <v>#REF!</v>
      </c>
      <c r="AN33" s="69"/>
      <c r="AO33" s="401"/>
      <c r="AP33" s="402"/>
      <c r="AQ33" s="402"/>
      <c r="AR33" s="402"/>
      <c r="AS33" s="402"/>
      <c r="AT33" s="403"/>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320"/>
      <c r="C34" s="320"/>
      <c r="D34" s="321"/>
      <c r="E34" s="361"/>
      <c r="F34" s="362"/>
      <c r="G34" s="362"/>
      <c r="H34" s="362"/>
      <c r="I34" s="363"/>
      <c r="J34" s="53" t="e">
        <f>IF(AND('Mapa final'!#REF!="Media",'Mapa final'!#REF!="Leve"),CONCATENATE("R9C",'Mapa final'!#REF!),"")</f>
        <v>#REF!</v>
      </c>
      <c r="K34" s="54" t="e">
        <f>IF(AND('Mapa final'!#REF!="Media",'Mapa final'!#REF!="Leve"),CONCATENATE("R9C",'Mapa final'!#REF!),"")</f>
        <v>#REF!</v>
      </c>
      <c r="L34" s="54" t="e">
        <f>IF(AND('Mapa final'!#REF!="Media",'Mapa final'!#REF!="Leve"),CONCATENATE("R9C",'Mapa final'!#REF!),"")</f>
        <v>#REF!</v>
      </c>
      <c r="M34" s="54" t="e">
        <f>IF(AND('Mapa final'!#REF!="Media",'Mapa final'!#REF!="Leve"),CONCATENATE("R9C",'Mapa final'!#REF!),"")</f>
        <v>#REF!</v>
      </c>
      <c r="N34" s="54" t="e">
        <f>IF(AND('Mapa final'!#REF!="Media",'Mapa final'!#REF!="Leve"),CONCATENATE("R9C",'Mapa final'!#REF!),"")</f>
        <v>#REF!</v>
      </c>
      <c r="O34" s="55" t="e">
        <f>IF(AND('Mapa final'!#REF!="Media",'Mapa final'!#REF!="Leve"),CONCATENATE("R9C",'Mapa final'!#REF!),"")</f>
        <v>#REF!</v>
      </c>
      <c r="P34" s="53" t="e">
        <f>IF(AND('Mapa final'!#REF!="Media",'Mapa final'!#REF!="Menor"),CONCATENATE("R9C",'Mapa final'!#REF!),"")</f>
        <v>#REF!</v>
      </c>
      <c r="Q34" s="54" t="e">
        <f>IF(AND('Mapa final'!#REF!="Media",'Mapa final'!#REF!="Menor"),CONCATENATE("R9C",'Mapa final'!#REF!),"")</f>
        <v>#REF!</v>
      </c>
      <c r="R34" s="54" t="e">
        <f>IF(AND('Mapa final'!#REF!="Media",'Mapa final'!#REF!="Menor"),CONCATENATE("R9C",'Mapa final'!#REF!),"")</f>
        <v>#REF!</v>
      </c>
      <c r="S34" s="54" t="e">
        <f>IF(AND('Mapa final'!#REF!="Media",'Mapa final'!#REF!="Menor"),CONCATENATE("R9C",'Mapa final'!#REF!),"")</f>
        <v>#REF!</v>
      </c>
      <c r="T34" s="54" t="e">
        <f>IF(AND('Mapa final'!#REF!="Media",'Mapa final'!#REF!="Menor"),CONCATENATE("R9C",'Mapa final'!#REF!),"")</f>
        <v>#REF!</v>
      </c>
      <c r="U34" s="55" t="e">
        <f>IF(AND('Mapa final'!#REF!="Media",'Mapa final'!#REF!="Menor"),CONCATENATE("R9C",'Mapa final'!#REF!),"")</f>
        <v>#REF!</v>
      </c>
      <c r="V34" s="53" t="e">
        <f>IF(AND('Mapa final'!#REF!="Media",'Mapa final'!#REF!="Moderado"),CONCATENATE("R9C",'Mapa final'!#REF!),"")</f>
        <v>#REF!</v>
      </c>
      <c r="W34" s="54" t="e">
        <f>IF(AND('Mapa final'!#REF!="Media",'Mapa final'!#REF!="Moderado"),CONCATENATE("R9C",'Mapa final'!#REF!),"")</f>
        <v>#REF!</v>
      </c>
      <c r="X34" s="54" t="e">
        <f>IF(AND('Mapa final'!#REF!="Media",'Mapa final'!#REF!="Moderado"),CONCATENATE("R9C",'Mapa final'!#REF!),"")</f>
        <v>#REF!</v>
      </c>
      <c r="Y34" s="54" t="e">
        <f>IF(AND('Mapa final'!#REF!="Media",'Mapa final'!#REF!="Moderado"),CONCATENATE("R9C",'Mapa final'!#REF!),"")</f>
        <v>#REF!</v>
      </c>
      <c r="Z34" s="54" t="e">
        <f>IF(AND('Mapa final'!#REF!="Media",'Mapa final'!#REF!="Moderado"),CONCATENATE("R9C",'Mapa final'!#REF!),"")</f>
        <v>#REF!</v>
      </c>
      <c r="AA34" s="55" t="e">
        <f>IF(AND('Mapa final'!#REF!="Media",'Mapa final'!#REF!="Moderado"),CONCATENATE("R9C",'Mapa final'!#REF!),"")</f>
        <v>#REF!</v>
      </c>
      <c r="AB34" s="38" t="e">
        <f>IF(AND('Mapa final'!#REF!="Media",'Mapa final'!#REF!="Mayor"),CONCATENATE("R9C",'Mapa final'!#REF!),"")</f>
        <v>#REF!</v>
      </c>
      <c r="AC34" s="39" t="e">
        <f>IF(AND('Mapa final'!#REF!="Media",'Mapa final'!#REF!="Mayor"),CONCATENATE("R9C",'Mapa final'!#REF!),"")</f>
        <v>#REF!</v>
      </c>
      <c r="AD34" s="39" t="e">
        <f>IF(AND('Mapa final'!#REF!="Media",'Mapa final'!#REF!="Mayor"),CONCATENATE("R9C",'Mapa final'!#REF!),"")</f>
        <v>#REF!</v>
      </c>
      <c r="AE34" s="39" t="e">
        <f>IF(AND('Mapa final'!#REF!="Media",'Mapa final'!#REF!="Mayor"),CONCATENATE("R9C",'Mapa final'!#REF!),"")</f>
        <v>#REF!</v>
      </c>
      <c r="AF34" s="39" t="e">
        <f>IF(AND('Mapa final'!#REF!="Media",'Mapa final'!#REF!="Mayor"),CONCATENATE("R9C",'Mapa final'!#REF!),"")</f>
        <v>#REF!</v>
      </c>
      <c r="AG34" s="40" t="e">
        <f>IF(AND('Mapa final'!#REF!="Media",'Mapa final'!#REF!="Mayor"),CONCATENATE("R9C",'Mapa final'!#REF!),"")</f>
        <v>#REF!</v>
      </c>
      <c r="AH34" s="41" t="e">
        <f>IF(AND('Mapa final'!#REF!="Media",'Mapa final'!#REF!="Catastrófico"),CONCATENATE("R9C",'Mapa final'!#REF!),"")</f>
        <v>#REF!</v>
      </c>
      <c r="AI34" s="42" t="e">
        <f>IF(AND('Mapa final'!#REF!="Media",'Mapa final'!#REF!="Catastrófico"),CONCATENATE("R9C",'Mapa final'!#REF!),"")</f>
        <v>#REF!</v>
      </c>
      <c r="AJ34" s="42" t="e">
        <f>IF(AND('Mapa final'!#REF!="Media",'Mapa final'!#REF!="Catastrófico"),CONCATENATE("R9C",'Mapa final'!#REF!),"")</f>
        <v>#REF!</v>
      </c>
      <c r="AK34" s="42" t="e">
        <f>IF(AND('Mapa final'!#REF!="Media",'Mapa final'!#REF!="Catastrófico"),CONCATENATE("R9C",'Mapa final'!#REF!),"")</f>
        <v>#REF!</v>
      </c>
      <c r="AL34" s="42" t="e">
        <f>IF(AND('Mapa final'!#REF!="Media",'Mapa final'!#REF!="Catastrófico"),CONCATENATE("R9C",'Mapa final'!#REF!),"")</f>
        <v>#REF!</v>
      </c>
      <c r="AM34" s="43" t="e">
        <f>IF(AND('Mapa final'!#REF!="Media",'Mapa final'!#REF!="Catastrófico"),CONCATENATE("R9C",'Mapa final'!#REF!),"")</f>
        <v>#REF!</v>
      </c>
      <c r="AN34" s="69"/>
      <c r="AO34" s="401"/>
      <c r="AP34" s="402"/>
      <c r="AQ34" s="402"/>
      <c r="AR34" s="402"/>
      <c r="AS34" s="402"/>
      <c r="AT34" s="403"/>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320"/>
      <c r="C35" s="320"/>
      <c r="D35" s="321"/>
      <c r="E35" s="364"/>
      <c r="F35" s="365"/>
      <c r="G35" s="365"/>
      <c r="H35" s="365"/>
      <c r="I35" s="366"/>
      <c r="J35" s="53" t="e">
        <f>IF(AND('Mapa final'!#REF!="Media",'Mapa final'!#REF!="Leve"),CONCATENATE("R10C",'Mapa final'!#REF!),"")</f>
        <v>#REF!</v>
      </c>
      <c r="K35" s="54" t="e">
        <f>IF(AND('Mapa final'!#REF!="Media",'Mapa final'!#REF!="Leve"),CONCATENATE("R10C",'Mapa final'!#REF!),"")</f>
        <v>#REF!</v>
      </c>
      <c r="L35" s="54" t="e">
        <f>IF(AND('Mapa final'!#REF!="Media",'Mapa final'!#REF!="Leve"),CONCATENATE("R10C",'Mapa final'!#REF!),"")</f>
        <v>#REF!</v>
      </c>
      <c r="M35" s="54" t="e">
        <f>IF(AND('Mapa final'!#REF!="Media",'Mapa final'!#REF!="Leve"),CONCATENATE("R10C",'Mapa final'!#REF!),"")</f>
        <v>#REF!</v>
      </c>
      <c r="N35" s="54" t="e">
        <f>IF(AND('Mapa final'!#REF!="Media",'Mapa final'!#REF!="Leve"),CONCATENATE("R10C",'Mapa final'!#REF!),"")</f>
        <v>#REF!</v>
      </c>
      <c r="O35" s="55" t="e">
        <f>IF(AND('Mapa final'!#REF!="Media",'Mapa final'!#REF!="Leve"),CONCATENATE("R10C",'Mapa final'!#REF!),"")</f>
        <v>#REF!</v>
      </c>
      <c r="P35" s="53" t="e">
        <f>IF(AND('Mapa final'!#REF!="Media",'Mapa final'!#REF!="Menor"),CONCATENATE("R10C",'Mapa final'!#REF!),"")</f>
        <v>#REF!</v>
      </c>
      <c r="Q35" s="54" t="e">
        <f>IF(AND('Mapa final'!#REF!="Media",'Mapa final'!#REF!="Menor"),CONCATENATE("R10C",'Mapa final'!#REF!),"")</f>
        <v>#REF!</v>
      </c>
      <c r="R35" s="54" t="e">
        <f>IF(AND('Mapa final'!#REF!="Media",'Mapa final'!#REF!="Menor"),CONCATENATE("R10C",'Mapa final'!#REF!),"")</f>
        <v>#REF!</v>
      </c>
      <c r="S35" s="54" t="e">
        <f>IF(AND('Mapa final'!#REF!="Media",'Mapa final'!#REF!="Menor"),CONCATENATE("R10C",'Mapa final'!#REF!),"")</f>
        <v>#REF!</v>
      </c>
      <c r="T35" s="54" t="e">
        <f>IF(AND('Mapa final'!#REF!="Media",'Mapa final'!#REF!="Menor"),CONCATENATE("R10C",'Mapa final'!#REF!),"")</f>
        <v>#REF!</v>
      </c>
      <c r="U35" s="55" t="e">
        <f>IF(AND('Mapa final'!#REF!="Media",'Mapa final'!#REF!="Menor"),CONCATENATE("R10C",'Mapa final'!#REF!),"")</f>
        <v>#REF!</v>
      </c>
      <c r="V35" s="53" t="e">
        <f>IF(AND('Mapa final'!#REF!="Media",'Mapa final'!#REF!="Moderado"),CONCATENATE("R10C",'Mapa final'!#REF!),"")</f>
        <v>#REF!</v>
      </c>
      <c r="W35" s="54" t="e">
        <f>IF(AND('Mapa final'!#REF!="Media",'Mapa final'!#REF!="Moderado"),CONCATENATE("R10C",'Mapa final'!#REF!),"")</f>
        <v>#REF!</v>
      </c>
      <c r="X35" s="54" t="e">
        <f>IF(AND('Mapa final'!#REF!="Media",'Mapa final'!#REF!="Moderado"),CONCATENATE("R10C",'Mapa final'!#REF!),"")</f>
        <v>#REF!</v>
      </c>
      <c r="Y35" s="54" t="e">
        <f>IF(AND('Mapa final'!#REF!="Media",'Mapa final'!#REF!="Moderado"),CONCATENATE("R10C",'Mapa final'!#REF!),"")</f>
        <v>#REF!</v>
      </c>
      <c r="Z35" s="54" t="e">
        <f>IF(AND('Mapa final'!#REF!="Media",'Mapa final'!#REF!="Moderado"),CONCATENATE("R10C",'Mapa final'!#REF!),"")</f>
        <v>#REF!</v>
      </c>
      <c r="AA35" s="55" t="e">
        <f>IF(AND('Mapa final'!#REF!="Media",'Mapa final'!#REF!="Moderado"),CONCATENATE("R10C",'Mapa final'!#REF!),"")</f>
        <v>#REF!</v>
      </c>
      <c r="AB35" s="44" t="e">
        <f>IF(AND('Mapa final'!#REF!="Media",'Mapa final'!#REF!="Mayor"),CONCATENATE("R10C",'Mapa final'!#REF!),"")</f>
        <v>#REF!</v>
      </c>
      <c r="AC35" s="45" t="e">
        <f>IF(AND('Mapa final'!#REF!="Media",'Mapa final'!#REF!="Mayor"),CONCATENATE("R10C",'Mapa final'!#REF!),"")</f>
        <v>#REF!</v>
      </c>
      <c r="AD35" s="45" t="e">
        <f>IF(AND('Mapa final'!#REF!="Media",'Mapa final'!#REF!="Mayor"),CONCATENATE("R10C",'Mapa final'!#REF!),"")</f>
        <v>#REF!</v>
      </c>
      <c r="AE35" s="45" t="e">
        <f>IF(AND('Mapa final'!#REF!="Media",'Mapa final'!#REF!="Mayor"),CONCATENATE("R10C",'Mapa final'!#REF!),"")</f>
        <v>#REF!</v>
      </c>
      <c r="AF35" s="45" t="e">
        <f>IF(AND('Mapa final'!#REF!="Media",'Mapa final'!#REF!="Mayor"),CONCATENATE("R10C",'Mapa final'!#REF!),"")</f>
        <v>#REF!</v>
      </c>
      <c r="AG35" s="46" t="e">
        <f>IF(AND('Mapa final'!#REF!="Media",'Mapa final'!#REF!="Mayor"),CONCATENATE("R10C",'Mapa final'!#REF!),"")</f>
        <v>#REF!</v>
      </c>
      <c r="AH35" s="47" t="e">
        <f>IF(AND('Mapa final'!#REF!="Media",'Mapa final'!#REF!="Catastrófico"),CONCATENATE("R10C",'Mapa final'!#REF!),"")</f>
        <v>#REF!</v>
      </c>
      <c r="AI35" s="48" t="e">
        <f>IF(AND('Mapa final'!#REF!="Media",'Mapa final'!#REF!="Catastrófico"),CONCATENATE("R10C",'Mapa final'!#REF!),"")</f>
        <v>#REF!</v>
      </c>
      <c r="AJ35" s="48" t="e">
        <f>IF(AND('Mapa final'!#REF!="Media",'Mapa final'!#REF!="Catastrófico"),CONCATENATE("R10C",'Mapa final'!#REF!),"")</f>
        <v>#REF!</v>
      </c>
      <c r="AK35" s="48" t="e">
        <f>IF(AND('Mapa final'!#REF!="Media",'Mapa final'!#REF!="Catastrófico"),CONCATENATE("R10C",'Mapa final'!#REF!),"")</f>
        <v>#REF!</v>
      </c>
      <c r="AL35" s="48" t="e">
        <f>IF(AND('Mapa final'!#REF!="Media",'Mapa final'!#REF!="Catastrófico"),CONCATENATE("R10C",'Mapa final'!#REF!),"")</f>
        <v>#REF!</v>
      </c>
      <c r="AM35" s="49" t="e">
        <f>IF(AND('Mapa final'!#REF!="Media",'Mapa final'!#REF!="Catastrófico"),CONCATENATE("R10C",'Mapa final'!#REF!),"")</f>
        <v>#REF!</v>
      </c>
      <c r="AN35" s="69"/>
      <c r="AO35" s="404"/>
      <c r="AP35" s="405"/>
      <c r="AQ35" s="405"/>
      <c r="AR35" s="405"/>
      <c r="AS35" s="405"/>
      <c r="AT35" s="406"/>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320"/>
      <c r="C36" s="320"/>
      <c r="D36" s="321"/>
      <c r="E36" s="358" t="s">
        <v>109</v>
      </c>
      <c r="F36" s="359"/>
      <c r="G36" s="359"/>
      <c r="H36" s="359"/>
      <c r="I36" s="359"/>
      <c r="J36" s="59" t="str">
        <f>IF(AND('Mapa final'!$AA$9="Baja",'Mapa final'!$AC$9="Leve"),CONCATENATE("R1C",'Mapa final'!$Q$9),"")</f>
        <v/>
      </c>
      <c r="K36" s="60" t="str">
        <f>IF(AND('Mapa final'!$AA$10="Baja",'Mapa final'!$AC$10="Leve"),CONCATENATE("R1C",'Mapa final'!$Q$10),"")</f>
        <v/>
      </c>
      <c r="L36" s="60" t="e">
        <f>IF(AND('Mapa final'!#REF!="Baja",'Mapa final'!#REF!="Leve"),CONCATENATE("R1C",'Mapa final'!#REF!),"")</f>
        <v>#REF!</v>
      </c>
      <c r="M36" s="60" t="e">
        <f>IF(AND('Mapa final'!#REF!="Baja",'Mapa final'!#REF!="Leve"),CONCATENATE("R1C",'Mapa final'!#REF!),"")</f>
        <v>#REF!</v>
      </c>
      <c r="N36" s="60" t="e">
        <f>IF(AND('Mapa final'!#REF!="Baja",'Mapa final'!#REF!="Leve"),CONCATENATE("R1C",'Mapa final'!#REF!),"")</f>
        <v>#REF!</v>
      </c>
      <c r="O36" s="61" t="e">
        <f>IF(AND('Mapa final'!#REF!="Baja",'Mapa final'!#REF!="Leve"),CONCATENATE("R1C",'Mapa final'!#REF!),"")</f>
        <v>#REF!</v>
      </c>
      <c r="P36" s="50" t="str">
        <f>IF(AND('Mapa final'!$AA$9="Baja",'Mapa final'!$AC$9="Menor"),CONCATENATE("R1C",'Mapa final'!$Q$9),"")</f>
        <v/>
      </c>
      <c r="Q36" s="51" t="str">
        <f>IF(AND('Mapa final'!$AA$10="Baja",'Mapa final'!$AC$10="Menor"),CONCATENATE("R1C",'Mapa final'!$Q$10),"")</f>
        <v/>
      </c>
      <c r="R36" s="51" t="e">
        <f>IF(AND('Mapa final'!#REF!="Baja",'Mapa final'!#REF!="Menor"),CONCATENATE("R1C",'Mapa final'!#REF!),"")</f>
        <v>#REF!</v>
      </c>
      <c r="S36" s="51" t="e">
        <f>IF(AND('Mapa final'!#REF!="Baja",'Mapa final'!#REF!="Menor"),CONCATENATE("R1C",'Mapa final'!#REF!),"")</f>
        <v>#REF!</v>
      </c>
      <c r="T36" s="51" t="e">
        <f>IF(AND('Mapa final'!#REF!="Baja",'Mapa final'!#REF!="Menor"),CONCATENATE("R1C",'Mapa final'!#REF!),"")</f>
        <v>#REF!</v>
      </c>
      <c r="U36" s="52" t="e">
        <f>IF(AND('Mapa final'!#REF!="Baja",'Mapa final'!#REF!="Menor"),CONCATENATE("R1C",'Mapa final'!#REF!),"")</f>
        <v>#REF!</v>
      </c>
      <c r="V36" s="50" t="str">
        <f>IF(AND('Mapa final'!$AA$9="Baja",'Mapa final'!$AC$9="Moderado"),CONCATENATE("R1C",'Mapa final'!$Q$9),"")</f>
        <v/>
      </c>
      <c r="W36" s="51" t="str">
        <f>IF(AND('Mapa final'!$AA$10="Baja",'Mapa final'!$AC$10="Moderado"),CONCATENATE("R1C",'Mapa final'!$Q$10),"")</f>
        <v>R1C2</v>
      </c>
      <c r="X36" s="51" t="e">
        <f>IF(AND('Mapa final'!#REF!="Baja",'Mapa final'!#REF!="Moderado"),CONCATENATE("R1C",'Mapa final'!#REF!),"")</f>
        <v>#REF!</v>
      </c>
      <c r="Y36" s="51" t="e">
        <f>IF(AND('Mapa final'!#REF!="Baja",'Mapa final'!#REF!="Moderado"),CONCATENATE("R1C",'Mapa final'!#REF!),"")</f>
        <v>#REF!</v>
      </c>
      <c r="Z36" s="51" t="e">
        <f>IF(AND('Mapa final'!#REF!="Baja",'Mapa final'!#REF!="Moderado"),CONCATENATE("R1C",'Mapa final'!#REF!),"")</f>
        <v>#REF!</v>
      </c>
      <c r="AA36" s="52" t="e">
        <f>IF(AND('Mapa final'!#REF!="Baja",'Mapa final'!#REF!="Moderado"),CONCATENATE("R1C",'Mapa final'!#REF!),"")</f>
        <v>#REF!</v>
      </c>
      <c r="AB36" s="32" t="str">
        <f>IF(AND('Mapa final'!$AA$9="Baja",'Mapa final'!$AC$9="Mayor"),CONCATENATE("R1C",'Mapa final'!$Q$9),"")</f>
        <v/>
      </c>
      <c r="AC36" s="33" t="str">
        <f>IF(AND('Mapa final'!$AA$10="Baja",'Mapa final'!$AC$10="Mayor"),CONCATENATE("R1C",'Mapa final'!$Q$10),"")</f>
        <v/>
      </c>
      <c r="AD36" s="33" t="e">
        <f>IF(AND('Mapa final'!#REF!="Baja",'Mapa final'!#REF!="Mayor"),CONCATENATE("R1C",'Mapa final'!#REF!),"")</f>
        <v>#REF!</v>
      </c>
      <c r="AE36" s="33" t="e">
        <f>IF(AND('Mapa final'!#REF!="Baja",'Mapa final'!#REF!="Mayor"),CONCATENATE("R1C",'Mapa final'!#REF!),"")</f>
        <v>#REF!</v>
      </c>
      <c r="AF36" s="33" t="e">
        <f>IF(AND('Mapa final'!#REF!="Baja",'Mapa final'!#REF!="Mayor"),CONCATENATE("R1C",'Mapa final'!#REF!),"")</f>
        <v>#REF!</v>
      </c>
      <c r="AG36" s="34" t="e">
        <f>IF(AND('Mapa final'!#REF!="Baja",'Mapa final'!#REF!="Mayor"),CONCATENATE("R1C",'Mapa final'!#REF!),"")</f>
        <v>#REF!</v>
      </c>
      <c r="AH36" s="35" t="str">
        <f>IF(AND('Mapa final'!$AA$9="Baja",'Mapa final'!$AC$9="Catastrófico"),CONCATENATE("R1C",'Mapa final'!$Q$9),"")</f>
        <v/>
      </c>
      <c r="AI36" s="36" t="str">
        <f>IF(AND('Mapa final'!$AA$10="Baja",'Mapa final'!$AC$10="Catastrófico"),CONCATENATE("R1C",'Mapa final'!$Q$10),"")</f>
        <v/>
      </c>
      <c r="AJ36" s="36" t="e">
        <f>IF(AND('Mapa final'!#REF!="Baja",'Mapa final'!#REF!="Catastrófico"),CONCATENATE("R1C",'Mapa final'!#REF!),"")</f>
        <v>#REF!</v>
      </c>
      <c r="AK36" s="36" t="e">
        <f>IF(AND('Mapa final'!#REF!="Baja",'Mapa final'!#REF!="Catastrófico"),CONCATENATE("R1C",'Mapa final'!#REF!),"")</f>
        <v>#REF!</v>
      </c>
      <c r="AL36" s="36" t="e">
        <f>IF(AND('Mapa final'!#REF!="Baja",'Mapa final'!#REF!="Catastrófico"),CONCATENATE("R1C",'Mapa final'!#REF!),"")</f>
        <v>#REF!</v>
      </c>
      <c r="AM36" s="37" t="e">
        <f>IF(AND('Mapa final'!#REF!="Baja",'Mapa final'!#REF!="Catastrófico"),CONCATENATE("R1C",'Mapa final'!#REF!),"")</f>
        <v>#REF!</v>
      </c>
      <c r="AN36" s="69"/>
      <c r="AO36" s="389" t="s">
        <v>77</v>
      </c>
      <c r="AP36" s="390"/>
      <c r="AQ36" s="390"/>
      <c r="AR36" s="390"/>
      <c r="AS36" s="390"/>
      <c r="AT36" s="391"/>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320"/>
      <c r="C37" s="320"/>
      <c r="D37" s="321"/>
      <c r="E37" s="377"/>
      <c r="F37" s="362"/>
      <c r="G37" s="362"/>
      <c r="H37" s="362"/>
      <c r="I37" s="362"/>
      <c r="J37" s="62" t="str">
        <f>IF(AND('Mapa final'!$AA$11="Baja",'Mapa final'!$AC$11="Leve"),CONCATENATE("R2C",'Mapa final'!$Q$11),"")</f>
        <v/>
      </c>
      <c r="K37" s="63" t="str">
        <f>IF(AND('Mapa final'!$AA$12="Baja",'Mapa final'!$AC$12="Leve"),CONCATENATE("R2C",'Mapa final'!$Q$12),"")</f>
        <v/>
      </c>
      <c r="L37" s="63" t="e">
        <f>IF(AND('Mapa final'!#REF!="Baja",'Mapa final'!#REF!="Leve"),CONCATENATE("R2C",'Mapa final'!#REF!),"")</f>
        <v>#REF!</v>
      </c>
      <c r="M37" s="63" t="e">
        <f>IF(AND('Mapa final'!#REF!="Baja",'Mapa final'!#REF!="Leve"),CONCATENATE("R2C",'Mapa final'!#REF!),"")</f>
        <v>#REF!</v>
      </c>
      <c r="N37" s="63" t="e">
        <f>IF(AND('Mapa final'!#REF!="Baja",'Mapa final'!#REF!="Leve"),CONCATENATE("R2C",'Mapa final'!#REF!),"")</f>
        <v>#REF!</v>
      </c>
      <c r="O37" s="64" t="e">
        <f>IF(AND('Mapa final'!#REF!="Baja",'Mapa final'!#REF!="Leve"),CONCATENATE("R2C",'Mapa final'!#REF!),"")</f>
        <v>#REF!</v>
      </c>
      <c r="P37" s="53" t="str">
        <f>IF(AND('Mapa final'!$AA$11="Baja",'Mapa final'!$AC$11="Menor"),CONCATENATE("R2C",'Mapa final'!$Q$11),"")</f>
        <v/>
      </c>
      <c r="Q37" s="54" t="str">
        <f>IF(AND('Mapa final'!$AA$12="Baja",'Mapa final'!$AC$12="Menor"),CONCATENATE("R2C",'Mapa final'!$Q$12),"")</f>
        <v/>
      </c>
      <c r="R37" s="54" t="e">
        <f>IF(AND('Mapa final'!#REF!="Baja",'Mapa final'!#REF!="Menor"),CONCATENATE("R2C",'Mapa final'!#REF!),"")</f>
        <v>#REF!</v>
      </c>
      <c r="S37" s="54" t="e">
        <f>IF(AND('Mapa final'!#REF!="Baja",'Mapa final'!#REF!="Menor"),CONCATENATE("R2C",'Mapa final'!#REF!),"")</f>
        <v>#REF!</v>
      </c>
      <c r="T37" s="54" t="e">
        <f>IF(AND('Mapa final'!#REF!="Baja",'Mapa final'!#REF!="Menor"),CONCATENATE("R2C",'Mapa final'!#REF!),"")</f>
        <v>#REF!</v>
      </c>
      <c r="U37" s="55" t="e">
        <f>IF(AND('Mapa final'!#REF!="Baja",'Mapa final'!#REF!="Menor"),CONCATENATE("R2C",'Mapa final'!#REF!),"")</f>
        <v>#REF!</v>
      </c>
      <c r="V37" s="53" t="str">
        <f>IF(AND('Mapa final'!$AA$11="Baja",'Mapa final'!$AC$11="Moderado"),CONCATENATE("R2C",'Mapa final'!$Q$11),"")</f>
        <v/>
      </c>
      <c r="W37" s="54" t="str">
        <f>IF(AND('Mapa final'!$AA$12="Baja",'Mapa final'!$AC$12="Moderado"),CONCATENATE("R2C",'Mapa final'!$Q$12),"")</f>
        <v>R2C2</v>
      </c>
      <c r="X37" s="54" t="e">
        <f>IF(AND('Mapa final'!#REF!="Baja",'Mapa final'!#REF!="Moderado"),CONCATENATE("R2C",'Mapa final'!#REF!),"")</f>
        <v>#REF!</v>
      </c>
      <c r="Y37" s="54" t="e">
        <f>IF(AND('Mapa final'!#REF!="Baja",'Mapa final'!#REF!="Moderado"),CONCATENATE("R2C",'Mapa final'!#REF!),"")</f>
        <v>#REF!</v>
      </c>
      <c r="Z37" s="54" t="e">
        <f>IF(AND('Mapa final'!#REF!="Baja",'Mapa final'!#REF!="Moderado"),CONCATENATE("R2C",'Mapa final'!#REF!),"")</f>
        <v>#REF!</v>
      </c>
      <c r="AA37" s="55" t="e">
        <f>IF(AND('Mapa final'!#REF!="Baja",'Mapa final'!#REF!="Moderado"),CONCATENATE("R2C",'Mapa final'!#REF!),"")</f>
        <v>#REF!</v>
      </c>
      <c r="AB37" s="38" t="str">
        <f>IF(AND('Mapa final'!$AA$11="Baja",'Mapa final'!$AC$11="Mayor"),CONCATENATE("R2C",'Mapa final'!$Q$11),"")</f>
        <v/>
      </c>
      <c r="AC37" s="39" t="str">
        <f>IF(AND('Mapa final'!$AA$12="Baja",'Mapa final'!$AC$12="Mayor"),CONCATENATE("R2C",'Mapa final'!$Q$12),"")</f>
        <v/>
      </c>
      <c r="AD37" s="39" t="e">
        <f>IF(AND('Mapa final'!#REF!="Baja",'Mapa final'!#REF!="Mayor"),CONCATENATE("R2C",'Mapa final'!#REF!),"")</f>
        <v>#REF!</v>
      </c>
      <c r="AE37" s="39" t="e">
        <f>IF(AND('Mapa final'!#REF!="Baja",'Mapa final'!#REF!="Mayor"),CONCATENATE("R2C",'Mapa final'!#REF!),"")</f>
        <v>#REF!</v>
      </c>
      <c r="AF37" s="39" t="e">
        <f>IF(AND('Mapa final'!#REF!="Baja",'Mapa final'!#REF!="Mayor"),CONCATENATE("R2C",'Mapa final'!#REF!),"")</f>
        <v>#REF!</v>
      </c>
      <c r="AG37" s="40" t="e">
        <f>IF(AND('Mapa final'!#REF!="Baja",'Mapa final'!#REF!="Mayor"),CONCATENATE("R2C",'Mapa final'!#REF!),"")</f>
        <v>#REF!</v>
      </c>
      <c r="AH37" s="41" t="str">
        <f>IF(AND('Mapa final'!$AA$11="Baja",'Mapa final'!$AC$11="Catastrófico"),CONCATENATE("R2C",'Mapa final'!$Q$11),"")</f>
        <v/>
      </c>
      <c r="AI37" s="42" t="str">
        <f>IF(AND('Mapa final'!$AA$12="Baja",'Mapa final'!$AC$12="Catastrófico"),CONCATENATE("R2C",'Mapa final'!$Q$12),"")</f>
        <v/>
      </c>
      <c r="AJ37" s="42" t="e">
        <f>IF(AND('Mapa final'!#REF!="Baja",'Mapa final'!#REF!="Catastrófico"),CONCATENATE("R2C",'Mapa final'!#REF!),"")</f>
        <v>#REF!</v>
      </c>
      <c r="AK37" s="42" t="e">
        <f>IF(AND('Mapa final'!#REF!="Baja",'Mapa final'!#REF!="Catastrófico"),CONCATENATE("R2C",'Mapa final'!#REF!),"")</f>
        <v>#REF!</v>
      </c>
      <c r="AL37" s="42" t="e">
        <f>IF(AND('Mapa final'!#REF!="Baja",'Mapa final'!#REF!="Catastrófico"),CONCATENATE("R2C",'Mapa final'!#REF!),"")</f>
        <v>#REF!</v>
      </c>
      <c r="AM37" s="43" t="e">
        <f>IF(AND('Mapa final'!#REF!="Baja",'Mapa final'!#REF!="Catastrófico"),CONCATENATE("R2C",'Mapa final'!#REF!),"")</f>
        <v>#REF!</v>
      </c>
      <c r="AN37" s="69"/>
      <c r="AO37" s="392"/>
      <c r="AP37" s="393"/>
      <c r="AQ37" s="393"/>
      <c r="AR37" s="393"/>
      <c r="AS37" s="393"/>
      <c r="AT37" s="394"/>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320"/>
      <c r="C38" s="320"/>
      <c r="D38" s="321"/>
      <c r="E38" s="361"/>
      <c r="F38" s="362"/>
      <c r="G38" s="362"/>
      <c r="H38" s="362"/>
      <c r="I38" s="362"/>
      <c r="J38" s="62" t="str">
        <f>IF(AND('Mapa final'!$AA$13="Baja",'Mapa final'!$AC$13="Leve"),CONCATENATE("R3C",'Mapa final'!$Q$13),"")</f>
        <v/>
      </c>
      <c r="K38" s="63" t="str">
        <f>IF(AND('Mapa final'!$AA$14="Baja",'Mapa final'!$AC$14="Leve"),CONCATENATE("R3C",'Mapa final'!$Q$14),"")</f>
        <v/>
      </c>
      <c r="L38" s="63" t="str">
        <f>IF(AND('Mapa final'!$AA$15="Baja",'Mapa final'!$AC$15="Leve"),CONCATENATE("R3C",'Mapa final'!$Q$15),"")</f>
        <v/>
      </c>
      <c r="M38" s="63" t="e">
        <f>IF(AND('Mapa final'!#REF!="Baja",'Mapa final'!#REF!="Leve"),CONCATENATE("R3C",'Mapa final'!#REF!),"")</f>
        <v>#REF!</v>
      </c>
      <c r="N38" s="63" t="e">
        <f>IF(AND('Mapa final'!#REF!="Baja",'Mapa final'!#REF!="Leve"),CONCATENATE("R3C",'Mapa final'!#REF!),"")</f>
        <v>#REF!</v>
      </c>
      <c r="O38" s="64" t="e">
        <f>IF(AND('Mapa final'!#REF!="Baja",'Mapa final'!#REF!="Leve"),CONCATENATE("R3C",'Mapa final'!#REF!),"")</f>
        <v>#REF!</v>
      </c>
      <c r="P38" s="53" t="str">
        <f>IF(AND('Mapa final'!$AA$13="Baja",'Mapa final'!$AC$13="Menor"),CONCATENATE("R3C",'Mapa final'!$Q$13),"")</f>
        <v/>
      </c>
      <c r="Q38" s="54" t="str">
        <f>IF(AND('Mapa final'!$AA$14="Baja",'Mapa final'!$AC$14="Menor"),CONCATENATE("R3C",'Mapa final'!$Q$14),"")</f>
        <v/>
      </c>
      <c r="R38" s="54" t="str">
        <f>IF(AND('Mapa final'!$AA$15="Baja",'Mapa final'!$AC$15="Menor"),CONCATENATE("R3C",'Mapa final'!$Q$15),"")</f>
        <v/>
      </c>
      <c r="S38" s="54" t="e">
        <f>IF(AND('Mapa final'!#REF!="Baja",'Mapa final'!#REF!="Menor"),CONCATENATE("R3C",'Mapa final'!#REF!),"")</f>
        <v>#REF!</v>
      </c>
      <c r="T38" s="54" t="e">
        <f>IF(AND('Mapa final'!#REF!="Baja",'Mapa final'!#REF!="Menor"),CONCATENATE("R3C",'Mapa final'!#REF!),"")</f>
        <v>#REF!</v>
      </c>
      <c r="U38" s="55" t="e">
        <f>IF(AND('Mapa final'!#REF!="Baja",'Mapa final'!#REF!="Menor"),CONCATENATE("R3C",'Mapa final'!#REF!),"")</f>
        <v>#REF!</v>
      </c>
      <c r="V38" s="53" t="str">
        <f>IF(AND('Mapa final'!$AA$13="Baja",'Mapa final'!$AC$13="Moderado"),CONCATENATE("R3C",'Mapa final'!$Q$13),"")</f>
        <v>R3C1</v>
      </c>
      <c r="W38" s="54" t="str">
        <f>IF(AND('Mapa final'!$AA$14="Baja",'Mapa final'!$AC$14="Moderado"),CONCATENATE("R3C",'Mapa final'!$Q$14),"")</f>
        <v>R3C2</v>
      </c>
      <c r="X38" s="54" t="str">
        <f>IF(AND('Mapa final'!$AA$15="Baja",'Mapa final'!$AC$15="Moderado"),CONCATENATE("R3C",'Mapa final'!$Q$15),"")</f>
        <v/>
      </c>
      <c r="Y38" s="54" t="e">
        <f>IF(AND('Mapa final'!#REF!="Baja",'Mapa final'!#REF!="Moderado"),CONCATENATE("R3C",'Mapa final'!#REF!),"")</f>
        <v>#REF!</v>
      </c>
      <c r="Z38" s="54" t="e">
        <f>IF(AND('Mapa final'!#REF!="Baja",'Mapa final'!#REF!="Moderado"),CONCATENATE("R3C",'Mapa final'!#REF!),"")</f>
        <v>#REF!</v>
      </c>
      <c r="AA38" s="55" t="e">
        <f>IF(AND('Mapa final'!#REF!="Baja",'Mapa final'!#REF!="Moderado"),CONCATENATE("R3C",'Mapa final'!#REF!),"")</f>
        <v>#REF!</v>
      </c>
      <c r="AB38" s="38" t="str">
        <f>IF(AND('Mapa final'!$AA$13="Baja",'Mapa final'!$AC$13="Mayor"),CONCATENATE("R3C",'Mapa final'!$Q$13),"")</f>
        <v/>
      </c>
      <c r="AC38" s="39" t="str">
        <f>IF(AND('Mapa final'!$AA$14="Baja",'Mapa final'!$AC$14="Mayor"),CONCATENATE("R3C",'Mapa final'!$Q$14),"")</f>
        <v/>
      </c>
      <c r="AD38" s="39" t="str">
        <f>IF(AND('Mapa final'!$AA$15="Baja",'Mapa final'!$AC$15="Mayor"),CONCATENATE("R3C",'Mapa final'!$Q$15),"")</f>
        <v/>
      </c>
      <c r="AE38" s="39" t="e">
        <f>IF(AND('Mapa final'!#REF!="Baja",'Mapa final'!#REF!="Mayor"),CONCATENATE("R3C",'Mapa final'!#REF!),"")</f>
        <v>#REF!</v>
      </c>
      <c r="AF38" s="39" t="e">
        <f>IF(AND('Mapa final'!#REF!="Baja",'Mapa final'!#REF!="Mayor"),CONCATENATE("R3C",'Mapa final'!#REF!),"")</f>
        <v>#REF!</v>
      </c>
      <c r="AG38" s="40" t="e">
        <f>IF(AND('Mapa final'!#REF!="Baja",'Mapa final'!#REF!="Mayor"),CONCATENATE("R3C",'Mapa final'!#REF!),"")</f>
        <v>#REF!</v>
      </c>
      <c r="AH38" s="41" t="str">
        <f>IF(AND('Mapa final'!$AA$13="Baja",'Mapa final'!$AC$13="Catastrófico"),CONCATENATE("R3C",'Mapa final'!$Q$13),"")</f>
        <v/>
      </c>
      <c r="AI38" s="42" t="str">
        <f>IF(AND('Mapa final'!$AA$14="Baja",'Mapa final'!$AC$14="Catastrófico"),CONCATENATE("R3C",'Mapa final'!$Q$14),"")</f>
        <v/>
      </c>
      <c r="AJ38" s="42" t="str">
        <f>IF(AND('Mapa final'!$AA$15="Baja",'Mapa final'!$AC$15="Catastrófico"),CONCATENATE("R3C",'Mapa final'!$Q$15),"")</f>
        <v/>
      </c>
      <c r="AK38" s="42" t="e">
        <f>IF(AND('Mapa final'!#REF!="Baja",'Mapa final'!#REF!="Catastrófico"),CONCATENATE("R3C",'Mapa final'!#REF!),"")</f>
        <v>#REF!</v>
      </c>
      <c r="AL38" s="42" t="e">
        <f>IF(AND('Mapa final'!#REF!="Baja",'Mapa final'!#REF!="Catastrófico"),CONCATENATE("R3C",'Mapa final'!#REF!),"")</f>
        <v>#REF!</v>
      </c>
      <c r="AM38" s="43" t="e">
        <f>IF(AND('Mapa final'!#REF!="Baja",'Mapa final'!#REF!="Catastrófico"),CONCATENATE("R3C",'Mapa final'!#REF!),"")</f>
        <v>#REF!</v>
      </c>
      <c r="AN38" s="69"/>
      <c r="AO38" s="392"/>
      <c r="AP38" s="393"/>
      <c r="AQ38" s="393"/>
      <c r="AR38" s="393"/>
      <c r="AS38" s="393"/>
      <c r="AT38" s="394"/>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320"/>
      <c r="C39" s="320"/>
      <c r="D39" s="321"/>
      <c r="E39" s="361"/>
      <c r="F39" s="362"/>
      <c r="G39" s="362"/>
      <c r="H39" s="362"/>
      <c r="I39" s="362"/>
      <c r="J39" s="62" t="e">
        <f>IF(AND('Mapa final'!#REF!="Baja",'Mapa final'!#REF!="Leve"),CONCATENATE("R4C",'Mapa final'!#REF!),"")</f>
        <v>#REF!</v>
      </c>
      <c r="K39" s="63" t="e">
        <f>IF(AND('Mapa final'!#REF!="Baja",'Mapa final'!#REF!="Leve"),CONCATENATE("R4C",'Mapa final'!#REF!),"")</f>
        <v>#REF!</v>
      </c>
      <c r="L39" s="63" t="e">
        <f>IF(AND('Mapa final'!#REF!="Baja",'Mapa final'!#REF!="Leve"),CONCATENATE("R4C",'Mapa final'!#REF!),"")</f>
        <v>#REF!</v>
      </c>
      <c r="M39" s="63" t="e">
        <f>IF(AND('Mapa final'!#REF!="Baja",'Mapa final'!#REF!="Leve"),CONCATENATE("R4C",'Mapa final'!#REF!),"")</f>
        <v>#REF!</v>
      </c>
      <c r="N39" s="63" t="e">
        <f>IF(AND('Mapa final'!#REF!="Baja",'Mapa final'!#REF!="Leve"),CONCATENATE("R4C",'Mapa final'!#REF!),"")</f>
        <v>#REF!</v>
      </c>
      <c r="O39" s="64" t="e">
        <f>IF(AND('Mapa final'!#REF!="Baja",'Mapa final'!#REF!="Leve"),CONCATENATE("R4C",'Mapa final'!#REF!),"")</f>
        <v>#REF!</v>
      </c>
      <c r="P39" s="53" t="e">
        <f>IF(AND('Mapa final'!#REF!="Baja",'Mapa final'!#REF!="Menor"),CONCATENATE("R4C",'Mapa final'!#REF!),"")</f>
        <v>#REF!</v>
      </c>
      <c r="Q39" s="54" t="e">
        <f>IF(AND('Mapa final'!#REF!="Baja",'Mapa final'!#REF!="Menor"),CONCATENATE("R4C",'Mapa final'!#REF!),"")</f>
        <v>#REF!</v>
      </c>
      <c r="R39" s="54" t="e">
        <f>IF(AND('Mapa final'!#REF!="Baja",'Mapa final'!#REF!="Menor"),CONCATENATE("R4C",'Mapa final'!#REF!),"")</f>
        <v>#REF!</v>
      </c>
      <c r="S39" s="54" t="e">
        <f>IF(AND('Mapa final'!#REF!="Baja",'Mapa final'!#REF!="Menor"),CONCATENATE("R4C",'Mapa final'!#REF!),"")</f>
        <v>#REF!</v>
      </c>
      <c r="T39" s="54" t="e">
        <f>IF(AND('Mapa final'!#REF!="Baja",'Mapa final'!#REF!="Menor"),CONCATENATE("R4C",'Mapa final'!#REF!),"")</f>
        <v>#REF!</v>
      </c>
      <c r="U39" s="55" t="e">
        <f>IF(AND('Mapa final'!#REF!="Baja",'Mapa final'!#REF!="Menor"),CONCATENATE("R4C",'Mapa final'!#REF!),"")</f>
        <v>#REF!</v>
      </c>
      <c r="V39" s="53" t="e">
        <f>IF(AND('Mapa final'!#REF!="Baja",'Mapa final'!#REF!="Moderado"),CONCATENATE("R4C",'Mapa final'!#REF!),"")</f>
        <v>#REF!</v>
      </c>
      <c r="W39" s="54" t="e">
        <f>IF(AND('Mapa final'!#REF!="Baja",'Mapa final'!#REF!="Moderado"),CONCATENATE("R4C",'Mapa final'!#REF!),"")</f>
        <v>#REF!</v>
      </c>
      <c r="X39" s="54" t="e">
        <f>IF(AND('Mapa final'!#REF!="Baja",'Mapa final'!#REF!="Moderado"),CONCATENATE("R4C",'Mapa final'!#REF!),"")</f>
        <v>#REF!</v>
      </c>
      <c r="Y39" s="54" t="e">
        <f>IF(AND('Mapa final'!#REF!="Baja",'Mapa final'!#REF!="Moderado"),CONCATENATE("R4C",'Mapa final'!#REF!),"")</f>
        <v>#REF!</v>
      </c>
      <c r="Z39" s="54" t="e">
        <f>IF(AND('Mapa final'!#REF!="Baja",'Mapa final'!#REF!="Moderado"),CONCATENATE("R4C",'Mapa final'!#REF!),"")</f>
        <v>#REF!</v>
      </c>
      <c r="AA39" s="55" t="e">
        <f>IF(AND('Mapa final'!#REF!="Baja",'Mapa final'!#REF!="Moderado"),CONCATENATE("R4C",'Mapa final'!#REF!),"")</f>
        <v>#REF!</v>
      </c>
      <c r="AB39" s="38" t="e">
        <f>IF(AND('Mapa final'!#REF!="Baja",'Mapa final'!#REF!="Mayor"),CONCATENATE("R4C",'Mapa final'!#REF!),"")</f>
        <v>#REF!</v>
      </c>
      <c r="AC39" s="39" t="e">
        <f>IF(AND('Mapa final'!#REF!="Baja",'Mapa final'!#REF!="Mayor"),CONCATENATE("R4C",'Mapa final'!#REF!),"")</f>
        <v>#REF!</v>
      </c>
      <c r="AD39" s="39" t="e">
        <f>IF(AND('Mapa final'!#REF!="Baja",'Mapa final'!#REF!="Mayor"),CONCATENATE("R4C",'Mapa final'!#REF!),"")</f>
        <v>#REF!</v>
      </c>
      <c r="AE39" s="39" t="e">
        <f>IF(AND('Mapa final'!#REF!="Baja",'Mapa final'!#REF!="Mayor"),CONCATENATE("R4C",'Mapa final'!#REF!),"")</f>
        <v>#REF!</v>
      </c>
      <c r="AF39" s="39" t="e">
        <f>IF(AND('Mapa final'!#REF!="Baja",'Mapa final'!#REF!="Mayor"),CONCATENATE("R4C",'Mapa final'!#REF!),"")</f>
        <v>#REF!</v>
      </c>
      <c r="AG39" s="40" t="e">
        <f>IF(AND('Mapa final'!#REF!="Baja",'Mapa final'!#REF!="Mayor"),CONCATENATE("R4C",'Mapa final'!#REF!),"")</f>
        <v>#REF!</v>
      </c>
      <c r="AH39" s="41" t="e">
        <f>IF(AND('Mapa final'!#REF!="Baja",'Mapa final'!#REF!="Catastrófico"),CONCATENATE("R4C",'Mapa final'!#REF!),"")</f>
        <v>#REF!</v>
      </c>
      <c r="AI39" s="42" t="e">
        <f>IF(AND('Mapa final'!#REF!="Baja",'Mapa final'!#REF!="Catastrófico"),CONCATENATE("R4C",'Mapa final'!#REF!),"")</f>
        <v>#REF!</v>
      </c>
      <c r="AJ39" s="42" t="e">
        <f>IF(AND('Mapa final'!#REF!="Baja",'Mapa final'!#REF!="Catastrófico"),CONCATENATE("R4C",'Mapa final'!#REF!),"")</f>
        <v>#REF!</v>
      </c>
      <c r="AK39" s="42" t="e">
        <f>IF(AND('Mapa final'!#REF!="Baja",'Mapa final'!#REF!="Catastrófico"),CONCATENATE("R4C",'Mapa final'!#REF!),"")</f>
        <v>#REF!</v>
      </c>
      <c r="AL39" s="42" t="e">
        <f>IF(AND('Mapa final'!#REF!="Baja",'Mapa final'!#REF!="Catastrófico"),CONCATENATE("R4C",'Mapa final'!#REF!),"")</f>
        <v>#REF!</v>
      </c>
      <c r="AM39" s="43" t="e">
        <f>IF(AND('Mapa final'!#REF!="Baja",'Mapa final'!#REF!="Catastrófico"),CONCATENATE("R4C",'Mapa final'!#REF!),"")</f>
        <v>#REF!</v>
      </c>
      <c r="AN39" s="69"/>
      <c r="AO39" s="392"/>
      <c r="AP39" s="393"/>
      <c r="AQ39" s="393"/>
      <c r="AR39" s="393"/>
      <c r="AS39" s="393"/>
      <c r="AT39" s="394"/>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320"/>
      <c r="C40" s="320"/>
      <c r="D40" s="321"/>
      <c r="E40" s="361"/>
      <c r="F40" s="362"/>
      <c r="G40" s="362"/>
      <c r="H40" s="362"/>
      <c r="I40" s="362"/>
      <c r="J40" s="62" t="e">
        <f>IF(AND('Mapa final'!#REF!="Baja",'Mapa final'!#REF!="Leve"),CONCATENATE("R5C",'Mapa final'!#REF!),"")</f>
        <v>#REF!</v>
      </c>
      <c r="K40" s="63" t="e">
        <f>IF(AND('Mapa final'!#REF!="Baja",'Mapa final'!#REF!="Leve"),CONCATENATE("R5C",'Mapa final'!#REF!),"")</f>
        <v>#REF!</v>
      </c>
      <c r="L40" s="63" t="e">
        <f>IF(AND('Mapa final'!#REF!="Baja",'Mapa final'!#REF!="Leve"),CONCATENATE("R5C",'Mapa final'!#REF!),"")</f>
        <v>#REF!</v>
      </c>
      <c r="M40" s="63" t="e">
        <f>IF(AND('Mapa final'!#REF!="Baja",'Mapa final'!#REF!="Leve"),CONCATENATE("R5C",'Mapa final'!#REF!),"")</f>
        <v>#REF!</v>
      </c>
      <c r="N40" s="63" t="e">
        <f>IF(AND('Mapa final'!#REF!="Baja",'Mapa final'!#REF!="Leve"),CONCATENATE("R5C",'Mapa final'!#REF!),"")</f>
        <v>#REF!</v>
      </c>
      <c r="O40" s="64" t="e">
        <f>IF(AND('Mapa final'!#REF!="Baja",'Mapa final'!#REF!="Leve"),CONCATENATE("R5C",'Mapa final'!#REF!),"")</f>
        <v>#REF!</v>
      </c>
      <c r="P40" s="53" t="e">
        <f>IF(AND('Mapa final'!#REF!="Baja",'Mapa final'!#REF!="Menor"),CONCATENATE("R5C",'Mapa final'!#REF!),"")</f>
        <v>#REF!</v>
      </c>
      <c r="Q40" s="54" t="e">
        <f>IF(AND('Mapa final'!#REF!="Baja",'Mapa final'!#REF!="Menor"),CONCATENATE("R5C",'Mapa final'!#REF!),"")</f>
        <v>#REF!</v>
      </c>
      <c r="R40" s="54" t="e">
        <f>IF(AND('Mapa final'!#REF!="Baja",'Mapa final'!#REF!="Menor"),CONCATENATE("R5C",'Mapa final'!#REF!),"")</f>
        <v>#REF!</v>
      </c>
      <c r="S40" s="54" t="e">
        <f>IF(AND('Mapa final'!#REF!="Baja",'Mapa final'!#REF!="Menor"),CONCATENATE("R5C",'Mapa final'!#REF!),"")</f>
        <v>#REF!</v>
      </c>
      <c r="T40" s="54" t="e">
        <f>IF(AND('Mapa final'!#REF!="Baja",'Mapa final'!#REF!="Menor"),CONCATENATE("R5C",'Mapa final'!#REF!),"")</f>
        <v>#REF!</v>
      </c>
      <c r="U40" s="55" t="e">
        <f>IF(AND('Mapa final'!#REF!="Baja",'Mapa final'!#REF!="Menor"),CONCATENATE("R5C",'Mapa final'!#REF!),"")</f>
        <v>#REF!</v>
      </c>
      <c r="V40" s="53" t="e">
        <f>IF(AND('Mapa final'!#REF!="Baja",'Mapa final'!#REF!="Moderado"),CONCATENATE("R5C",'Mapa final'!#REF!),"")</f>
        <v>#REF!</v>
      </c>
      <c r="W40" s="54" t="e">
        <f>IF(AND('Mapa final'!#REF!="Baja",'Mapa final'!#REF!="Moderado"),CONCATENATE("R5C",'Mapa final'!#REF!),"")</f>
        <v>#REF!</v>
      </c>
      <c r="X40" s="54" t="e">
        <f>IF(AND('Mapa final'!#REF!="Baja",'Mapa final'!#REF!="Moderado"),CONCATENATE("R5C",'Mapa final'!#REF!),"")</f>
        <v>#REF!</v>
      </c>
      <c r="Y40" s="54" t="e">
        <f>IF(AND('Mapa final'!#REF!="Baja",'Mapa final'!#REF!="Moderado"),CONCATENATE("R5C",'Mapa final'!#REF!),"")</f>
        <v>#REF!</v>
      </c>
      <c r="Z40" s="54" t="e">
        <f>IF(AND('Mapa final'!#REF!="Baja",'Mapa final'!#REF!="Moderado"),CONCATENATE("R5C",'Mapa final'!#REF!),"")</f>
        <v>#REF!</v>
      </c>
      <c r="AA40" s="55" t="e">
        <f>IF(AND('Mapa final'!#REF!="Baja",'Mapa final'!#REF!="Moderado"),CONCATENATE("R5C",'Mapa final'!#REF!),"")</f>
        <v>#REF!</v>
      </c>
      <c r="AB40" s="38" t="e">
        <f>IF(AND('Mapa final'!#REF!="Baja",'Mapa final'!#REF!="Mayor"),CONCATENATE("R5C",'Mapa final'!#REF!),"")</f>
        <v>#REF!</v>
      </c>
      <c r="AC40" s="39" t="e">
        <f>IF(AND('Mapa final'!#REF!="Baja",'Mapa final'!#REF!="Mayor"),CONCATENATE("R5C",'Mapa final'!#REF!),"")</f>
        <v>#REF!</v>
      </c>
      <c r="AD40" s="39" t="e">
        <f>IF(AND('Mapa final'!#REF!="Baja",'Mapa final'!#REF!="Mayor"),CONCATENATE("R5C",'Mapa final'!#REF!),"")</f>
        <v>#REF!</v>
      </c>
      <c r="AE40" s="39" t="e">
        <f>IF(AND('Mapa final'!#REF!="Baja",'Mapa final'!#REF!="Mayor"),CONCATENATE("R5C",'Mapa final'!#REF!),"")</f>
        <v>#REF!</v>
      </c>
      <c r="AF40" s="39" t="e">
        <f>IF(AND('Mapa final'!#REF!="Baja",'Mapa final'!#REF!="Mayor"),CONCATENATE("R5C",'Mapa final'!#REF!),"")</f>
        <v>#REF!</v>
      </c>
      <c r="AG40" s="40" t="e">
        <f>IF(AND('Mapa final'!#REF!="Baja",'Mapa final'!#REF!="Mayor"),CONCATENATE("R5C",'Mapa final'!#REF!),"")</f>
        <v>#REF!</v>
      </c>
      <c r="AH40" s="41" t="e">
        <f>IF(AND('Mapa final'!#REF!="Baja",'Mapa final'!#REF!="Catastrófico"),CONCATENATE("R5C",'Mapa final'!#REF!),"")</f>
        <v>#REF!</v>
      </c>
      <c r="AI40" s="42" t="e">
        <f>IF(AND('Mapa final'!#REF!="Baja",'Mapa final'!#REF!="Catastrófico"),CONCATENATE("R5C",'Mapa final'!#REF!),"")</f>
        <v>#REF!</v>
      </c>
      <c r="AJ40" s="42" t="e">
        <f>IF(AND('Mapa final'!#REF!="Baja",'Mapa final'!#REF!="Catastrófico"),CONCATENATE("R5C",'Mapa final'!#REF!),"")</f>
        <v>#REF!</v>
      </c>
      <c r="AK40" s="42" t="e">
        <f>IF(AND('Mapa final'!#REF!="Baja",'Mapa final'!#REF!="Catastrófico"),CONCATENATE("R5C",'Mapa final'!#REF!),"")</f>
        <v>#REF!</v>
      </c>
      <c r="AL40" s="42" t="e">
        <f>IF(AND('Mapa final'!#REF!="Baja",'Mapa final'!#REF!="Catastrófico"),CONCATENATE("R5C",'Mapa final'!#REF!),"")</f>
        <v>#REF!</v>
      </c>
      <c r="AM40" s="43" t="e">
        <f>IF(AND('Mapa final'!#REF!="Baja",'Mapa final'!#REF!="Catastrófico"),CONCATENATE("R5C",'Mapa final'!#REF!),"")</f>
        <v>#REF!</v>
      </c>
      <c r="AN40" s="69"/>
      <c r="AO40" s="392"/>
      <c r="AP40" s="393"/>
      <c r="AQ40" s="393"/>
      <c r="AR40" s="393"/>
      <c r="AS40" s="393"/>
      <c r="AT40" s="394"/>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320"/>
      <c r="C41" s="320"/>
      <c r="D41" s="321"/>
      <c r="E41" s="361"/>
      <c r="F41" s="362"/>
      <c r="G41" s="362"/>
      <c r="H41" s="362"/>
      <c r="I41" s="362"/>
      <c r="J41" s="62" t="e">
        <f>IF(AND('Mapa final'!#REF!="Baja",'Mapa final'!#REF!="Leve"),CONCATENATE("R6C",'Mapa final'!#REF!),"")</f>
        <v>#REF!</v>
      </c>
      <c r="K41" s="63" t="e">
        <f>IF(AND('Mapa final'!#REF!="Baja",'Mapa final'!#REF!="Leve"),CONCATENATE("R6C",'Mapa final'!#REF!),"")</f>
        <v>#REF!</v>
      </c>
      <c r="L41" s="63" t="e">
        <f>IF(AND('Mapa final'!#REF!="Baja",'Mapa final'!#REF!="Leve"),CONCATENATE("R6C",'Mapa final'!#REF!),"")</f>
        <v>#REF!</v>
      </c>
      <c r="M41" s="63" t="e">
        <f>IF(AND('Mapa final'!#REF!="Baja",'Mapa final'!#REF!="Leve"),CONCATENATE("R6C",'Mapa final'!#REF!),"")</f>
        <v>#REF!</v>
      </c>
      <c r="N41" s="63" t="e">
        <f>IF(AND('Mapa final'!#REF!="Baja",'Mapa final'!#REF!="Leve"),CONCATENATE("R6C",'Mapa final'!#REF!),"")</f>
        <v>#REF!</v>
      </c>
      <c r="O41" s="64" t="e">
        <f>IF(AND('Mapa final'!#REF!="Baja",'Mapa final'!#REF!="Leve"),CONCATENATE("R6C",'Mapa final'!#REF!),"")</f>
        <v>#REF!</v>
      </c>
      <c r="P41" s="53" t="e">
        <f>IF(AND('Mapa final'!#REF!="Baja",'Mapa final'!#REF!="Menor"),CONCATENATE("R6C",'Mapa final'!#REF!),"")</f>
        <v>#REF!</v>
      </c>
      <c r="Q41" s="54" t="e">
        <f>IF(AND('Mapa final'!#REF!="Baja",'Mapa final'!#REF!="Menor"),CONCATENATE("R6C",'Mapa final'!#REF!),"")</f>
        <v>#REF!</v>
      </c>
      <c r="R41" s="54" t="e">
        <f>IF(AND('Mapa final'!#REF!="Baja",'Mapa final'!#REF!="Menor"),CONCATENATE("R6C",'Mapa final'!#REF!),"")</f>
        <v>#REF!</v>
      </c>
      <c r="S41" s="54" t="e">
        <f>IF(AND('Mapa final'!#REF!="Baja",'Mapa final'!#REF!="Menor"),CONCATENATE("R6C",'Mapa final'!#REF!),"")</f>
        <v>#REF!</v>
      </c>
      <c r="T41" s="54" t="e">
        <f>IF(AND('Mapa final'!#REF!="Baja",'Mapa final'!#REF!="Menor"),CONCATENATE("R6C",'Mapa final'!#REF!),"")</f>
        <v>#REF!</v>
      </c>
      <c r="U41" s="55" t="e">
        <f>IF(AND('Mapa final'!#REF!="Baja",'Mapa final'!#REF!="Menor"),CONCATENATE("R6C",'Mapa final'!#REF!),"")</f>
        <v>#REF!</v>
      </c>
      <c r="V41" s="53" t="e">
        <f>IF(AND('Mapa final'!#REF!="Baja",'Mapa final'!#REF!="Moderado"),CONCATENATE("R6C",'Mapa final'!#REF!),"")</f>
        <v>#REF!</v>
      </c>
      <c r="W41" s="54" t="e">
        <f>IF(AND('Mapa final'!#REF!="Baja",'Mapa final'!#REF!="Moderado"),CONCATENATE("R6C",'Mapa final'!#REF!),"")</f>
        <v>#REF!</v>
      </c>
      <c r="X41" s="54" t="e">
        <f>IF(AND('Mapa final'!#REF!="Baja",'Mapa final'!#REF!="Moderado"),CONCATENATE("R6C",'Mapa final'!#REF!),"")</f>
        <v>#REF!</v>
      </c>
      <c r="Y41" s="54" t="e">
        <f>IF(AND('Mapa final'!#REF!="Baja",'Mapa final'!#REF!="Moderado"),CONCATENATE("R6C",'Mapa final'!#REF!),"")</f>
        <v>#REF!</v>
      </c>
      <c r="Z41" s="54" t="e">
        <f>IF(AND('Mapa final'!#REF!="Baja",'Mapa final'!#REF!="Moderado"),CONCATENATE("R6C",'Mapa final'!#REF!),"")</f>
        <v>#REF!</v>
      </c>
      <c r="AA41" s="55" t="e">
        <f>IF(AND('Mapa final'!#REF!="Baja",'Mapa final'!#REF!="Moderado"),CONCATENATE("R6C",'Mapa final'!#REF!),"")</f>
        <v>#REF!</v>
      </c>
      <c r="AB41" s="38" t="e">
        <f>IF(AND('Mapa final'!#REF!="Baja",'Mapa final'!#REF!="Mayor"),CONCATENATE("R6C",'Mapa final'!#REF!),"")</f>
        <v>#REF!</v>
      </c>
      <c r="AC41" s="39" t="e">
        <f>IF(AND('Mapa final'!#REF!="Baja",'Mapa final'!#REF!="Mayor"),CONCATENATE("R6C",'Mapa final'!#REF!),"")</f>
        <v>#REF!</v>
      </c>
      <c r="AD41" s="39" t="e">
        <f>IF(AND('Mapa final'!#REF!="Baja",'Mapa final'!#REF!="Mayor"),CONCATENATE("R6C",'Mapa final'!#REF!),"")</f>
        <v>#REF!</v>
      </c>
      <c r="AE41" s="39" t="e">
        <f>IF(AND('Mapa final'!#REF!="Baja",'Mapa final'!#REF!="Mayor"),CONCATENATE("R6C",'Mapa final'!#REF!),"")</f>
        <v>#REF!</v>
      </c>
      <c r="AF41" s="39" t="e">
        <f>IF(AND('Mapa final'!#REF!="Baja",'Mapa final'!#REF!="Mayor"),CONCATENATE("R6C",'Mapa final'!#REF!),"")</f>
        <v>#REF!</v>
      </c>
      <c r="AG41" s="40" t="e">
        <f>IF(AND('Mapa final'!#REF!="Baja",'Mapa final'!#REF!="Mayor"),CONCATENATE("R6C",'Mapa final'!#REF!),"")</f>
        <v>#REF!</v>
      </c>
      <c r="AH41" s="41" t="e">
        <f>IF(AND('Mapa final'!#REF!="Baja",'Mapa final'!#REF!="Catastrófico"),CONCATENATE("R6C",'Mapa final'!#REF!),"")</f>
        <v>#REF!</v>
      </c>
      <c r="AI41" s="42" t="e">
        <f>IF(AND('Mapa final'!#REF!="Baja",'Mapa final'!#REF!="Catastrófico"),CONCATENATE("R6C",'Mapa final'!#REF!),"")</f>
        <v>#REF!</v>
      </c>
      <c r="AJ41" s="42" t="e">
        <f>IF(AND('Mapa final'!#REF!="Baja",'Mapa final'!#REF!="Catastrófico"),CONCATENATE("R6C",'Mapa final'!#REF!),"")</f>
        <v>#REF!</v>
      </c>
      <c r="AK41" s="42" t="e">
        <f>IF(AND('Mapa final'!#REF!="Baja",'Mapa final'!#REF!="Catastrófico"),CONCATENATE("R6C",'Mapa final'!#REF!),"")</f>
        <v>#REF!</v>
      </c>
      <c r="AL41" s="42" t="e">
        <f>IF(AND('Mapa final'!#REF!="Baja",'Mapa final'!#REF!="Catastrófico"),CONCATENATE("R6C",'Mapa final'!#REF!),"")</f>
        <v>#REF!</v>
      </c>
      <c r="AM41" s="43" t="e">
        <f>IF(AND('Mapa final'!#REF!="Baja",'Mapa final'!#REF!="Catastrófico"),CONCATENATE("R6C",'Mapa final'!#REF!),"")</f>
        <v>#REF!</v>
      </c>
      <c r="AN41" s="69"/>
      <c r="AO41" s="392"/>
      <c r="AP41" s="393"/>
      <c r="AQ41" s="393"/>
      <c r="AR41" s="393"/>
      <c r="AS41" s="393"/>
      <c r="AT41" s="394"/>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320"/>
      <c r="C42" s="320"/>
      <c r="D42" s="321"/>
      <c r="E42" s="361"/>
      <c r="F42" s="362"/>
      <c r="G42" s="362"/>
      <c r="H42" s="362"/>
      <c r="I42" s="362"/>
      <c r="J42" s="62" t="e">
        <f>IF(AND('Mapa final'!#REF!="Baja",'Mapa final'!#REF!="Leve"),CONCATENATE("R7C",'Mapa final'!#REF!),"")</f>
        <v>#REF!</v>
      </c>
      <c r="K42" s="63" t="e">
        <f>IF(AND('Mapa final'!#REF!="Baja",'Mapa final'!#REF!="Leve"),CONCATENATE("R7C",'Mapa final'!#REF!),"")</f>
        <v>#REF!</v>
      </c>
      <c r="L42" s="63" t="e">
        <f>IF(AND('Mapa final'!#REF!="Baja",'Mapa final'!#REF!="Leve"),CONCATENATE("R7C",'Mapa final'!#REF!),"")</f>
        <v>#REF!</v>
      </c>
      <c r="M42" s="63" t="e">
        <f>IF(AND('Mapa final'!#REF!="Baja",'Mapa final'!#REF!="Leve"),CONCATENATE("R7C",'Mapa final'!#REF!),"")</f>
        <v>#REF!</v>
      </c>
      <c r="N42" s="63" t="e">
        <f>IF(AND('Mapa final'!#REF!="Baja",'Mapa final'!#REF!="Leve"),CONCATENATE("R7C",'Mapa final'!#REF!),"")</f>
        <v>#REF!</v>
      </c>
      <c r="O42" s="64" t="e">
        <f>IF(AND('Mapa final'!#REF!="Baja",'Mapa final'!#REF!="Leve"),CONCATENATE("R7C",'Mapa final'!#REF!),"")</f>
        <v>#REF!</v>
      </c>
      <c r="P42" s="53" t="e">
        <f>IF(AND('Mapa final'!#REF!="Baja",'Mapa final'!#REF!="Menor"),CONCATENATE("R7C",'Mapa final'!#REF!),"")</f>
        <v>#REF!</v>
      </c>
      <c r="Q42" s="54" t="e">
        <f>IF(AND('Mapa final'!#REF!="Baja",'Mapa final'!#REF!="Menor"),CONCATENATE("R7C",'Mapa final'!#REF!),"")</f>
        <v>#REF!</v>
      </c>
      <c r="R42" s="54" t="e">
        <f>IF(AND('Mapa final'!#REF!="Baja",'Mapa final'!#REF!="Menor"),CONCATENATE("R7C",'Mapa final'!#REF!),"")</f>
        <v>#REF!</v>
      </c>
      <c r="S42" s="54" t="e">
        <f>IF(AND('Mapa final'!#REF!="Baja",'Mapa final'!#REF!="Menor"),CONCATENATE("R7C",'Mapa final'!#REF!),"")</f>
        <v>#REF!</v>
      </c>
      <c r="T42" s="54" t="e">
        <f>IF(AND('Mapa final'!#REF!="Baja",'Mapa final'!#REF!="Menor"),CONCATENATE("R7C",'Mapa final'!#REF!),"")</f>
        <v>#REF!</v>
      </c>
      <c r="U42" s="55" t="e">
        <f>IF(AND('Mapa final'!#REF!="Baja",'Mapa final'!#REF!="Menor"),CONCATENATE("R7C",'Mapa final'!#REF!),"")</f>
        <v>#REF!</v>
      </c>
      <c r="V42" s="53" t="e">
        <f>IF(AND('Mapa final'!#REF!="Baja",'Mapa final'!#REF!="Moderado"),CONCATENATE("R7C",'Mapa final'!#REF!),"")</f>
        <v>#REF!</v>
      </c>
      <c r="W42" s="54" t="e">
        <f>IF(AND('Mapa final'!#REF!="Baja",'Mapa final'!#REF!="Moderado"),CONCATENATE("R7C",'Mapa final'!#REF!),"")</f>
        <v>#REF!</v>
      </c>
      <c r="X42" s="54" t="e">
        <f>IF(AND('Mapa final'!#REF!="Baja",'Mapa final'!#REF!="Moderado"),CONCATENATE("R7C",'Mapa final'!#REF!),"")</f>
        <v>#REF!</v>
      </c>
      <c r="Y42" s="54" t="e">
        <f>IF(AND('Mapa final'!#REF!="Baja",'Mapa final'!#REF!="Moderado"),CONCATENATE("R7C",'Mapa final'!#REF!),"")</f>
        <v>#REF!</v>
      </c>
      <c r="Z42" s="54" t="e">
        <f>IF(AND('Mapa final'!#REF!="Baja",'Mapa final'!#REF!="Moderado"),CONCATENATE("R7C",'Mapa final'!#REF!),"")</f>
        <v>#REF!</v>
      </c>
      <c r="AA42" s="55" t="e">
        <f>IF(AND('Mapa final'!#REF!="Baja",'Mapa final'!#REF!="Moderado"),CONCATENATE("R7C",'Mapa final'!#REF!),"")</f>
        <v>#REF!</v>
      </c>
      <c r="AB42" s="38" t="e">
        <f>IF(AND('Mapa final'!#REF!="Baja",'Mapa final'!#REF!="Mayor"),CONCATENATE("R7C",'Mapa final'!#REF!),"")</f>
        <v>#REF!</v>
      </c>
      <c r="AC42" s="39" t="e">
        <f>IF(AND('Mapa final'!#REF!="Baja",'Mapa final'!#REF!="Mayor"),CONCATENATE("R7C",'Mapa final'!#REF!),"")</f>
        <v>#REF!</v>
      </c>
      <c r="AD42" s="39" t="e">
        <f>IF(AND('Mapa final'!#REF!="Baja",'Mapa final'!#REF!="Mayor"),CONCATENATE("R7C",'Mapa final'!#REF!),"")</f>
        <v>#REF!</v>
      </c>
      <c r="AE42" s="39" t="e">
        <f>IF(AND('Mapa final'!#REF!="Baja",'Mapa final'!#REF!="Mayor"),CONCATENATE("R7C",'Mapa final'!#REF!),"")</f>
        <v>#REF!</v>
      </c>
      <c r="AF42" s="39" t="e">
        <f>IF(AND('Mapa final'!#REF!="Baja",'Mapa final'!#REF!="Mayor"),CONCATENATE("R7C",'Mapa final'!#REF!),"")</f>
        <v>#REF!</v>
      </c>
      <c r="AG42" s="40" t="e">
        <f>IF(AND('Mapa final'!#REF!="Baja",'Mapa final'!#REF!="Mayor"),CONCATENATE("R7C",'Mapa final'!#REF!),"")</f>
        <v>#REF!</v>
      </c>
      <c r="AH42" s="41" t="e">
        <f>IF(AND('Mapa final'!#REF!="Baja",'Mapa final'!#REF!="Catastrófico"),CONCATENATE("R7C",'Mapa final'!#REF!),"")</f>
        <v>#REF!</v>
      </c>
      <c r="AI42" s="42" t="e">
        <f>IF(AND('Mapa final'!#REF!="Baja",'Mapa final'!#REF!="Catastrófico"),CONCATENATE("R7C",'Mapa final'!#REF!),"")</f>
        <v>#REF!</v>
      </c>
      <c r="AJ42" s="42" t="e">
        <f>IF(AND('Mapa final'!#REF!="Baja",'Mapa final'!#REF!="Catastrófico"),CONCATENATE("R7C",'Mapa final'!#REF!),"")</f>
        <v>#REF!</v>
      </c>
      <c r="AK42" s="42" t="e">
        <f>IF(AND('Mapa final'!#REF!="Baja",'Mapa final'!#REF!="Catastrófico"),CONCATENATE("R7C",'Mapa final'!#REF!),"")</f>
        <v>#REF!</v>
      </c>
      <c r="AL42" s="42" t="e">
        <f>IF(AND('Mapa final'!#REF!="Baja",'Mapa final'!#REF!="Catastrófico"),CONCATENATE("R7C",'Mapa final'!#REF!),"")</f>
        <v>#REF!</v>
      </c>
      <c r="AM42" s="43" t="e">
        <f>IF(AND('Mapa final'!#REF!="Baja",'Mapa final'!#REF!="Catastrófico"),CONCATENATE("R7C",'Mapa final'!#REF!),"")</f>
        <v>#REF!</v>
      </c>
      <c r="AN42" s="69"/>
      <c r="AO42" s="392"/>
      <c r="AP42" s="393"/>
      <c r="AQ42" s="393"/>
      <c r="AR42" s="393"/>
      <c r="AS42" s="393"/>
      <c r="AT42" s="394"/>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320"/>
      <c r="C43" s="320"/>
      <c r="D43" s="321"/>
      <c r="E43" s="361"/>
      <c r="F43" s="362"/>
      <c r="G43" s="362"/>
      <c r="H43" s="362"/>
      <c r="I43" s="362"/>
      <c r="J43" s="62" t="e">
        <f>IF(AND('Mapa final'!#REF!="Baja",'Mapa final'!#REF!="Leve"),CONCATENATE("R8C",'Mapa final'!#REF!),"")</f>
        <v>#REF!</v>
      </c>
      <c r="K43" s="63" t="e">
        <f>IF(AND('Mapa final'!#REF!="Baja",'Mapa final'!#REF!="Leve"),CONCATENATE("R8C",'Mapa final'!#REF!),"")</f>
        <v>#REF!</v>
      </c>
      <c r="L43" s="63" t="e">
        <f>IF(AND('Mapa final'!#REF!="Baja",'Mapa final'!#REF!="Leve"),CONCATENATE("R8C",'Mapa final'!#REF!),"")</f>
        <v>#REF!</v>
      </c>
      <c r="M43" s="63" t="e">
        <f>IF(AND('Mapa final'!#REF!="Baja",'Mapa final'!#REF!="Leve"),CONCATENATE("R8C",'Mapa final'!#REF!),"")</f>
        <v>#REF!</v>
      </c>
      <c r="N43" s="63" t="e">
        <f>IF(AND('Mapa final'!#REF!="Baja",'Mapa final'!#REF!="Leve"),CONCATENATE("R8C",'Mapa final'!#REF!),"")</f>
        <v>#REF!</v>
      </c>
      <c r="O43" s="64" t="e">
        <f>IF(AND('Mapa final'!#REF!="Baja",'Mapa final'!#REF!="Leve"),CONCATENATE("R8C",'Mapa final'!#REF!),"")</f>
        <v>#REF!</v>
      </c>
      <c r="P43" s="53" t="e">
        <f>IF(AND('Mapa final'!#REF!="Baja",'Mapa final'!#REF!="Menor"),CONCATENATE("R8C",'Mapa final'!#REF!),"")</f>
        <v>#REF!</v>
      </c>
      <c r="Q43" s="54" t="e">
        <f>IF(AND('Mapa final'!#REF!="Baja",'Mapa final'!#REF!="Menor"),CONCATENATE("R8C",'Mapa final'!#REF!),"")</f>
        <v>#REF!</v>
      </c>
      <c r="R43" s="54" t="e">
        <f>IF(AND('Mapa final'!#REF!="Baja",'Mapa final'!#REF!="Menor"),CONCATENATE("R8C",'Mapa final'!#REF!),"")</f>
        <v>#REF!</v>
      </c>
      <c r="S43" s="54" t="e">
        <f>IF(AND('Mapa final'!#REF!="Baja",'Mapa final'!#REF!="Menor"),CONCATENATE("R8C",'Mapa final'!#REF!),"")</f>
        <v>#REF!</v>
      </c>
      <c r="T43" s="54" t="e">
        <f>IF(AND('Mapa final'!#REF!="Baja",'Mapa final'!#REF!="Menor"),CONCATENATE("R8C",'Mapa final'!#REF!),"")</f>
        <v>#REF!</v>
      </c>
      <c r="U43" s="55" t="e">
        <f>IF(AND('Mapa final'!#REF!="Baja",'Mapa final'!#REF!="Menor"),CONCATENATE("R8C",'Mapa final'!#REF!),"")</f>
        <v>#REF!</v>
      </c>
      <c r="V43" s="53" t="e">
        <f>IF(AND('Mapa final'!#REF!="Baja",'Mapa final'!#REF!="Moderado"),CONCATENATE("R8C",'Mapa final'!#REF!),"")</f>
        <v>#REF!</v>
      </c>
      <c r="W43" s="54" t="e">
        <f>IF(AND('Mapa final'!#REF!="Baja",'Mapa final'!#REF!="Moderado"),CONCATENATE("R8C",'Mapa final'!#REF!),"")</f>
        <v>#REF!</v>
      </c>
      <c r="X43" s="54" t="e">
        <f>IF(AND('Mapa final'!#REF!="Baja",'Mapa final'!#REF!="Moderado"),CONCATENATE("R8C",'Mapa final'!#REF!),"")</f>
        <v>#REF!</v>
      </c>
      <c r="Y43" s="54" t="e">
        <f>IF(AND('Mapa final'!#REF!="Baja",'Mapa final'!#REF!="Moderado"),CONCATENATE("R8C",'Mapa final'!#REF!),"")</f>
        <v>#REF!</v>
      </c>
      <c r="Z43" s="54" t="e">
        <f>IF(AND('Mapa final'!#REF!="Baja",'Mapa final'!#REF!="Moderado"),CONCATENATE("R8C",'Mapa final'!#REF!),"")</f>
        <v>#REF!</v>
      </c>
      <c r="AA43" s="55" t="e">
        <f>IF(AND('Mapa final'!#REF!="Baja",'Mapa final'!#REF!="Moderado"),CONCATENATE("R8C",'Mapa final'!#REF!),"")</f>
        <v>#REF!</v>
      </c>
      <c r="AB43" s="38" t="e">
        <f>IF(AND('Mapa final'!#REF!="Baja",'Mapa final'!#REF!="Mayor"),CONCATENATE("R8C",'Mapa final'!#REF!),"")</f>
        <v>#REF!</v>
      </c>
      <c r="AC43" s="39" t="e">
        <f>IF(AND('Mapa final'!#REF!="Baja",'Mapa final'!#REF!="Mayor"),CONCATENATE("R8C",'Mapa final'!#REF!),"")</f>
        <v>#REF!</v>
      </c>
      <c r="AD43" s="39" t="e">
        <f>IF(AND('Mapa final'!#REF!="Baja",'Mapa final'!#REF!="Mayor"),CONCATENATE("R8C",'Mapa final'!#REF!),"")</f>
        <v>#REF!</v>
      </c>
      <c r="AE43" s="39" t="e">
        <f>IF(AND('Mapa final'!#REF!="Baja",'Mapa final'!#REF!="Mayor"),CONCATENATE("R8C",'Mapa final'!#REF!),"")</f>
        <v>#REF!</v>
      </c>
      <c r="AF43" s="39" t="e">
        <f>IF(AND('Mapa final'!#REF!="Baja",'Mapa final'!#REF!="Mayor"),CONCATENATE("R8C",'Mapa final'!#REF!),"")</f>
        <v>#REF!</v>
      </c>
      <c r="AG43" s="40" t="e">
        <f>IF(AND('Mapa final'!#REF!="Baja",'Mapa final'!#REF!="Mayor"),CONCATENATE("R8C",'Mapa final'!#REF!),"")</f>
        <v>#REF!</v>
      </c>
      <c r="AH43" s="41" t="e">
        <f>IF(AND('Mapa final'!#REF!="Baja",'Mapa final'!#REF!="Catastrófico"),CONCATENATE("R8C",'Mapa final'!#REF!),"")</f>
        <v>#REF!</v>
      </c>
      <c r="AI43" s="42" t="e">
        <f>IF(AND('Mapa final'!#REF!="Baja",'Mapa final'!#REF!="Catastrófico"),CONCATENATE("R8C",'Mapa final'!#REF!),"")</f>
        <v>#REF!</v>
      </c>
      <c r="AJ43" s="42" t="e">
        <f>IF(AND('Mapa final'!#REF!="Baja",'Mapa final'!#REF!="Catastrófico"),CONCATENATE("R8C",'Mapa final'!#REF!),"")</f>
        <v>#REF!</v>
      </c>
      <c r="AK43" s="42" t="e">
        <f>IF(AND('Mapa final'!#REF!="Baja",'Mapa final'!#REF!="Catastrófico"),CONCATENATE("R8C",'Mapa final'!#REF!),"")</f>
        <v>#REF!</v>
      </c>
      <c r="AL43" s="42" t="e">
        <f>IF(AND('Mapa final'!#REF!="Baja",'Mapa final'!#REF!="Catastrófico"),CONCATENATE("R8C",'Mapa final'!#REF!),"")</f>
        <v>#REF!</v>
      </c>
      <c r="AM43" s="43" t="e">
        <f>IF(AND('Mapa final'!#REF!="Baja",'Mapa final'!#REF!="Catastrófico"),CONCATENATE("R8C",'Mapa final'!#REF!),"")</f>
        <v>#REF!</v>
      </c>
      <c r="AN43" s="69"/>
      <c r="AO43" s="392"/>
      <c r="AP43" s="393"/>
      <c r="AQ43" s="393"/>
      <c r="AR43" s="393"/>
      <c r="AS43" s="393"/>
      <c r="AT43" s="394"/>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320"/>
      <c r="C44" s="320"/>
      <c r="D44" s="321"/>
      <c r="E44" s="361"/>
      <c r="F44" s="362"/>
      <c r="G44" s="362"/>
      <c r="H44" s="362"/>
      <c r="I44" s="362"/>
      <c r="J44" s="62" t="e">
        <f>IF(AND('Mapa final'!#REF!="Baja",'Mapa final'!#REF!="Leve"),CONCATENATE("R9C",'Mapa final'!#REF!),"")</f>
        <v>#REF!</v>
      </c>
      <c r="K44" s="63" t="e">
        <f>IF(AND('Mapa final'!#REF!="Baja",'Mapa final'!#REF!="Leve"),CONCATENATE("R9C",'Mapa final'!#REF!),"")</f>
        <v>#REF!</v>
      </c>
      <c r="L44" s="63" t="e">
        <f>IF(AND('Mapa final'!#REF!="Baja",'Mapa final'!#REF!="Leve"),CONCATENATE("R9C",'Mapa final'!#REF!),"")</f>
        <v>#REF!</v>
      </c>
      <c r="M44" s="63" t="e">
        <f>IF(AND('Mapa final'!#REF!="Baja",'Mapa final'!#REF!="Leve"),CONCATENATE("R9C",'Mapa final'!#REF!),"")</f>
        <v>#REF!</v>
      </c>
      <c r="N44" s="63" t="e">
        <f>IF(AND('Mapa final'!#REF!="Baja",'Mapa final'!#REF!="Leve"),CONCATENATE("R9C",'Mapa final'!#REF!),"")</f>
        <v>#REF!</v>
      </c>
      <c r="O44" s="64" t="e">
        <f>IF(AND('Mapa final'!#REF!="Baja",'Mapa final'!#REF!="Leve"),CONCATENATE("R9C",'Mapa final'!#REF!),"")</f>
        <v>#REF!</v>
      </c>
      <c r="P44" s="53" t="e">
        <f>IF(AND('Mapa final'!#REF!="Baja",'Mapa final'!#REF!="Menor"),CONCATENATE("R9C",'Mapa final'!#REF!),"")</f>
        <v>#REF!</v>
      </c>
      <c r="Q44" s="54" t="e">
        <f>IF(AND('Mapa final'!#REF!="Baja",'Mapa final'!#REF!="Menor"),CONCATENATE("R9C",'Mapa final'!#REF!),"")</f>
        <v>#REF!</v>
      </c>
      <c r="R44" s="54" t="e">
        <f>IF(AND('Mapa final'!#REF!="Baja",'Mapa final'!#REF!="Menor"),CONCATENATE("R9C",'Mapa final'!#REF!),"")</f>
        <v>#REF!</v>
      </c>
      <c r="S44" s="54" t="e">
        <f>IF(AND('Mapa final'!#REF!="Baja",'Mapa final'!#REF!="Menor"),CONCATENATE("R9C",'Mapa final'!#REF!),"")</f>
        <v>#REF!</v>
      </c>
      <c r="T44" s="54" t="e">
        <f>IF(AND('Mapa final'!#REF!="Baja",'Mapa final'!#REF!="Menor"),CONCATENATE("R9C",'Mapa final'!#REF!),"")</f>
        <v>#REF!</v>
      </c>
      <c r="U44" s="55" t="e">
        <f>IF(AND('Mapa final'!#REF!="Baja",'Mapa final'!#REF!="Menor"),CONCATENATE("R9C",'Mapa final'!#REF!),"")</f>
        <v>#REF!</v>
      </c>
      <c r="V44" s="53" t="e">
        <f>IF(AND('Mapa final'!#REF!="Baja",'Mapa final'!#REF!="Moderado"),CONCATENATE("R9C",'Mapa final'!#REF!),"")</f>
        <v>#REF!</v>
      </c>
      <c r="W44" s="54" t="e">
        <f>IF(AND('Mapa final'!#REF!="Baja",'Mapa final'!#REF!="Moderado"),CONCATENATE("R9C",'Mapa final'!#REF!),"")</f>
        <v>#REF!</v>
      </c>
      <c r="X44" s="54" t="e">
        <f>IF(AND('Mapa final'!#REF!="Baja",'Mapa final'!#REF!="Moderado"),CONCATENATE("R9C",'Mapa final'!#REF!),"")</f>
        <v>#REF!</v>
      </c>
      <c r="Y44" s="54" t="e">
        <f>IF(AND('Mapa final'!#REF!="Baja",'Mapa final'!#REF!="Moderado"),CONCATENATE("R9C",'Mapa final'!#REF!),"")</f>
        <v>#REF!</v>
      </c>
      <c r="Z44" s="54" t="e">
        <f>IF(AND('Mapa final'!#REF!="Baja",'Mapa final'!#REF!="Moderado"),CONCATENATE("R9C",'Mapa final'!#REF!),"")</f>
        <v>#REF!</v>
      </c>
      <c r="AA44" s="55" t="e">
        <f>IF(AND('Mapa final'!#REF!="Baja",'Mapa final'!#REF!="Moderado"),CONCATENATE("R9C",'Mapa final'!#REF!),"")</f>
        <v>#REF!</v>
      </c>
      <c r="AB44" s="38" t="e">
        <f>IF(AND('Mapa final'!#REF!="Baja",'Mapa final'!#REF!="Mayor"),CONCATENATE("R9C",'Mapa final'!#REF!),"")</f>
        <v>#REF!</v>
      </c>
      <c r="AC44" s="39" t="e">
        <f>IF(AND('Mapa final'!#REF!="Baja",'Mapa final'!#REF!="Mayor"),CONCATENATE("R9C",'Mapa final'!#REF!),"")</f>
        <v>#REF!</v>
      </c>
      <c r="AD44" s="39" t="e">
        <f>IF(AND('Mapa final'!#REF!="Baja",'Mapa final'!#REF!="Mayor"),CONCATENATE("R9C",'Mapa final'!#REF!),"")</f>
        <v>#REF!</v>
      </c>
      <c r="AE44" s="39" t="e">
        <f>IF(AND('Mapa final'!#REF!="Baja",'Mapa final'!#REF!="Mayor"),CONCATENATE("R9C",'Mapa final'!#REF!),"")</f>
        <v>#REF!</v>
      </c>
      <c r="AF44" s="39" t="e">
        <f>IF(AND('Mapa final'!#REF!="Baja",'Mapa final'!#REF!="Mayor"),CONCATENATE("R9C",'Mapa final'!#REF!),"")</f>
        <v>#REF!</v>
      </c>
      <c r="AG44" s="40" t="e">
        <f>IF(AND('Mapa final'!#REF!="Baja",'Mapa final'!#REF!="Mayor"),CONCATENATE("R9C",'Mapa final'!#REF!),"")</f>
        <v>#REF!</v>
      </c>
      <c r="AH44" s="41" t="e">
        <f>IF(AND('Mapa final'!#REF!="Baja",'Mapa final'!#REF!="Catastrófico"),CONCATENATE("R9C",'Mapa final'!#REF!),"")</f>
        <v>#REF!</v>
      </c>
      <c r="AI44" s="42" t="e">
        <f>IF(AND('Mapa final'!#REF!="Baja",'Mapa final'!#REF!="Catastrófico"),CONCATENATE("R9C",'Mapa final'!#REF!),"")</f>
        <v>#REF!</v>
      </c>
      <c r="AJ44" s="42" t="e">
        <f>IF(AND('Mapa final'!#REF!="Baja",'Mapa final'!#REF!="Catastrófico"),CONCATENATE("R9C",'Mapa final'!#REF!),"")</f>
        <v>#REF!</v>
      </c>
      <c r="AK44" s="42" t="e">
        <f>IF(AND('Mapa final'!#REF!="Baja",'Mapa final'!#REF!="Catastrófico"),CONCATENATE("R9C",'Mapa final'!#REF!),"")</f>
        <v>#REF!</v>
      </c>
      <c r="AL44" s="42" t="e">
        <f>IF(AND('Mapa final'!#REF!="Baja",'Mapa final'!#REF!="Catastrófico"),CONCATENATE("R9C",'Mapa final'!#REF!),"")</f>
        <v>#REF!</v>
      </c>
      <c r="AM44" s="43" t="e">
        <f>IF(AND('Mapa final'!#REF!="Baja",'Mapa final'!#REF!="Catastrófico"),CONCATENATE("R9C",'Mapa final'!#REF!),"")</f>
        <v>#REF!</v>
      </c>
      <c r="AN44" s="69"/>
      <c r="AO44" s="392"/>
      <c r="AP44" s="393"/>
      <c r="AQ44" s="393"/>
      <c r="AR44" s="393"/>
      <c r="AS44" s="393"/>
      <c r="AT44" s="394"/>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320"/>
      <c r="C45" s="320"/>
      <c r="D45" s="321"/>
      <c r="E45" s="364"/>
      <c r="F45" s="365"/>
      <c r="G45" s="365"/>
      <c r="H45" s="365"/>
      <c r="I45" s="365"/>
      <c r="J45" s="65" t="e">
        <f>IF(AND('Mapa final'!#REF!="Baja",'Mapa final'!#REF!="Leve"),CONCATENATE("R10C",'Mapa final'!#REF!),"")</f>
        <v>#REF!</v>
      </c>
      <c r="K45" s="66" t="e">
        <f>IF(AND('Mapa final'!#REF!="Baja",'Mapa final'!#REF!="Leve"),CONCATENATE("R10C",'Mapa final'!#REF!),"")</f>
        <v>#REF!</v>
      </c>
      <c r="L45" s="66" t="e">
        <f>IF(AND('Mapa final'!#REF!="Baja",'Mapa final'!#REF!="Leve"),CONCATENATE("R10C",'Mapa final'!#REF!),"")</f>
        <v>#REF!</v>
      </c>
      <c r="M45" s="66" t="e">
        <f>IF(AND('Mapa final'!#REF!="Baja",'Mapa final'!#REF!="Leve"),CONCATENATE("R10C",'Mapa final'!#REF!),"")</f>
        <v>#REF!</v>
      </c>
      <c r="N45" s="66" t="e">
        <f>IF(AND('Mapa final'!#REF!="Baja",'Mapa final'!#REF!="Leve"),CONCATENATE("R10C",'Mapa final'!#REF!),"")</f>
        <v>#REF!</v>
      </c>
      <c r="O45" s="67" t="e">
        <f>IF(AND('Mapa final'!#REF!="Baja",'Mapa final'!#REF!="Leve"),CONCATENATE("R10C",'Mapa final'!#REF!),"")</f>
        <v>#REF!</v>
      </c>
      <c r="P45" s="53" t="e">
        <f>IF(AND('Mapa final'!#REF!="Baja",'Mapa final'!#REF!="Menor"),CONCATENATE("R10C",'Mapa final'!#REF!),"")</f>
        <v>#REF!</v>
      </c>
      <c r="Q45" s="54" t="e">
        <f>IF(AND('Mapa final'!#REF!="Baja",'Mapa final'!#REF!="Menor"),CONCATENATE("R10C",'Mapa final'!#REF!),"")</f>
        <v>#REF!</v>
      </c>
      <c r="R45" s="54" t="e">
        <f>IF(AND('Mapa final'!#REF!="Baja",'Mapa final'!#REF!="Menor"),CONCATENATE("R10C",'Mapa final'!#REF!),"")</f>
        <v>#REF!</v>
      </c>
      <c r="S45" s="54" t="e">
        <f>IF(AND('Mapa final'!#REF!="Baja",'Mapa final'!#REF!="Menor"),CONCATENATE("R10C",'Mapa final'!#REF!),"")</f>
        <v>#REF!</v>
      </c>
      <c r="T45" s="54" t="e">
        <f>IF(AND('Mapa final'!#REF!="Baja",'Mapa final'!#REF!="Menor"),CONCATENATE("R10C",'Mapa final'!#REF!),"")</f>
        <v>#REF!</v>
      </c>
      <c r="U45" s="55" t="e">
        <f>IF(AND('Mapa final'!#REF!="Baja",'Mapa final'!#REF!="Menor"),CONCATENATE("R10C",'Mapa final'!#REF!),"")</f>
        <v>#REF!</v>
      </c>
      <c r="V45" s="56" t="e">
        <f>IF(AND('Mapa final'!#REF!="Baja",'Mapa final'!#REF!="Moderado"),CONCATENATE("R10C",'Mapa final'!#REF!),"")</f>
        <v>#REF!</v>
      </c>
      <c r="W45" s="57" t="e">
        <f>IF(AND('Mapa final'!#REF!="Baja",'Mapa final'!#REF!="Moderado"),CONCATENATE("R10C",'Mapa final'!#REF!),"")</f>
        <v>#REF!</v>
      </c>
      <c r="X45" s="57" t="e">
        <f>IF(AND('Mapa final'!#REF!="Baja",'Mapa final'!#REF!="Moderado"),CONCATENATE("R10C",'Mapa final'!#REF!),"")</f>
        <v>#REF!</v>
      </c>
      <c r="Y45" s="57" t="e">
        <f>IF(AND('Mapa final'!#REF!="Baja",'Mapa final'!#REF!="Moderado"),CONCATENATE("R10C",'Mapa final'!#REF!),"")</f>
        <v>#REF!</v>
      </c>
      <c r="Z45" s="57" t="e">
        <f>IF(AND('Mapa final'!#REF!="Baja",'Mapa final'!#REF!="Moderado"),CONCATENATE("R10C",'Mapa final'!#REF!),"")</f>
        <v>#REF!</v>
      </c>
      <c r="AA45" s="58" t="e">
        <f>IF(AND('Mapa final'!#REF!="Baja",'Mapa final'!#REF!="Moderado"),CONCATENATE("R10C",'Mapa final'!#REF!),"")</f>
        <v>#REF!</v>
      </c>
      <c r="AB45" s="44" t="e">
        <f>IF(AND('Mapa final'!#REF!="Baja",'Mapa final'!#REF!="Mayor"),CONCATENATE("R10C",'Mapa final'!#REF!),"")</f>
        <v>#REF!</v>
      </c>
      <c r="AC45" s="45" t="e">
        <f>IF(AND('Mapa final'!#REF!="Baja",'Mapa final'!#REF!="Mayor"),CONCATENATE("R10C",'Mapa final'!#REF!),"")</f>
        <v>#REF!</v>
      </c>
      <c r="AD45" s="45" t="e">
        <f>IF(AND('Mapa final'!#REF!="Baja",'Mapa final'!#REF!="Mayor"),CONCATENATE("R10C",'Mapa final'!#REF!),"")</f>
        <v>#REF!</v>
      </c>
      <c r="AE45" s="45" t="e">
        <f>IF(AND('Mapa final'!#REF!="Baja",'Mapa final'!#REF!="Mayor"),CONCATENATE("R10C",'Mapa final'!#REF!),"")</f>
        <v>#REF!</v>
      </c>
      <c r="AF45" s="45" t="e">
        <f>IF(AND('Mapa final'!#REF!="Baja",'Mapa final'!#REF!="Mayor"),CONCATENATE("R10C",'Mapa final'!#REF!),"")</f>
        <v>#REF!</v>
      </c>
      <c r="AG45" s="46" t="e">
        <f>IF(AND('Mapa final'!#REF!="Baja",'Mapa final'!#REF!="Mayor"),CONCATENATE("R10C",'Mapa final'!#REF!),"")</f>
        <v>#REF!</v>
      </c>
      <c r="AH45" s="47" t="e">
        <f>IF(AND('Mapa final'!#REF!="Baja",'Mapa final'!#REF!="Catastrófico"),CONCATENATE("R10C",'Mapa final'!#REF!),"")</f>
        <v>#REF!</v>
      </c>
      <c r="AI45" s="48" t="e">
        <f>IF(AND('Mapa final'!#REF!="Baja",'Mapa final'!#REF!="Catastrófico"),CONCATENATE("R10C",'Mapa final'!#REF!),"")</f>
        <v>#REF!</v>
      </c>
      <c r="AJ45" s="48" t="e">
        <f>IF(AND('Mapa final'!#REF!="Baja",'Mapa final'!#REF!="Catastrófico"),CONCATENATE("R10C",'Mapa final'!#REF!),"")</f>
        <v>#REF!</v>
      </c>
      <c r="AK45" s="48" t="e">
        <f>IF(AND('Mapa final'!#REF!="Baja",'Mapa final'!#REF!="Catastrófico"),CONCATENATE("R10C",'Mapa final'!#REF!),"")</f>
        <v>#REF!</v>
      </c>
      <c r="AL45" s="48" t="e">
        <f>IF(AND('Mapa final'!#REF!="Baja",'Mapa final'!#REF!="Catastrófico"),CONCATENATE("R10C",'Mapa final'!#REF!),"")</f>
        <v>#REF!</v>
      </c>
      <c r="AM45" s="49" t="e">
        <f>IF(AND('Mapa final'!#REF!="Baja",'Mapa final'!#REF!="Catastrófico"),CONCATENATE("R10C",'Mapa final'!#REF!),"")</f>
        <v>#REF!</v>
      </c>
      <c r="AN45" s="69"/>
      <c r="AO45" s="395"/>
      <c r="AP45" s="396"/>
      <c r="AQ45" s="396"/>
      <c r="AR45" s="396"/>
      <c r="AS45" s="396"/>
      <c r="AT45" s="397"/>
    </row>
    <row r="46" spans="1:80" ht="46.5" customHeight="1" x14ac:dyDescent="0.35">
      <c r="A46" s="69"/>
      <c r="B46" s="320"/>
      <c r="C46" s="320"/>
      <c r="D46" s="321"/>
      <c r="E46" s="358" t="s">
        <v>108</v>
      </c>
      <c r="F46" s="359"/>
      <c r="G46" s="359"/>
      <c r="H46" s="359"/>
      <c r="I46" s="360"/>
      <c r="J46" s="59" t="str">
        <f>IF(AND('Mapa final'!$AA$9="Muy Baja",'Mapa final'!$AC$9="Leve"),CONCATENATE("R1C",'Mapa final'!$Q$9),"")</f>
        <v/>
      </c>
      <c r="K46" s="60" t="str">
        <f>IF(AND('Mapa final'!$AA$10="Muy Baja",'Mapa final'!$AC$10="Leve"),CONCATENATE("R1C",'Mapa final'!$Q$10),"")</f>
        <v/>
      </c>
      <c r="L46" s="60" t="e">
        <f>IF(AND('Mapa final'!#REF!="Muy Baja",'Mapa final'!#REF!="Leve"),CONCATENATE("R1C",'Mapa final'!#REF!),"")</f>
        <v>#REF!</v>
      </c>
      <c r="M46" s="60" t="e">
        <f>IF(AND('Mapa final'!#REF!="Muy Baja",'Mapa final'!#REF!="Leve"),CONCATENATE("R1C",'Mapa final'!#REF!),"")</f>
        <v>#REF!</v>
      </c>
      <c r="N46" s="60" t="e">
        <f>IF(AND('Mapa final'!#REF!="Muy Baja",'Mapa final'!#REF!="Leve"),CONCATENATE("R1C",'Mapa final'!#REF!),"")</f>
        <v>#REF!</v>
      </c>
      <c r="O46" s="61" t="e">
        <f>IF(AND('Mapa final'!#REF!="Muy Baja",'Mapa final'!#REF!="Leve"),CONCATENATE("R1C",'Mapa final'!#REF!),"")</f>
        <v>#REF!</v>
      </c>
      <c r="P46" s="59" t="str">
        <f>IF(AND('Mapa final'!$AA$9="Muy Baja",'Mapa final'!$AC$9="Menor"),CONCATENATE("R1C",'Mapa final'!$Q$9),"")</f>
        <v/>
      </c>
      <c r="Q46" s="60" t="str">
        <f>IF(AND('Mapa final'!$AA$10="Muy Baja",'Mapa final'!$AC$10="Menor"),CONCATENATE("R1C",'Mapa final'!$Q$10),"")</f>
        <v/>
      </c>
      <c r="R46" s="60" t="e">
        <f>IF(AND('Mapa final'!#REF!="Muy Baja",'Mapa final'!#REF!="Menor"),CONCATENATE("R1C",'Mapa final'!#REF!),"")</f>
        <v>#REF!</v>
      </c>
      <c r="S46" s="60" t="e">
        <f>IF(AND('Mapa final'!#REF!="Muy Baja",'Mapa final'!#REF!="Menor"),CONCATENATE("R1C",'Mapa final'!#REF!),"")</f>
        <v>#REF!</v>
      </c>
      <c r="T46" s="60" t="e">
        <f>IF(AND('Mapa final'!#REF!="Muy Baja",'Mapa final'!#REF!="Menor"),CONCATENATE("R1C",'Mapa final'!#REF!),"")</f>
        <v>#REF!</v>
      </c>
      <c r="U46" s="61" t="e">
        <f>IF(AND('Mapa final'!#REF!="Muy Baja",'Mapa final'!#REF!="Menor"),CONCATENATE("R1C",'Mapa final'!#REF!),"")</f>
        <v>#REF!</v>
      </c>
      <c r="V46" s="50" t="str">
        <f>IF(AND('Mapa final'!$AA$9="Muy Baja",'Mapa final'!$AC$9="Moderado"),CONCATENATE("R1C",'Mapa final'!$Q$9),"")</f>
        <v/>
      </c>
      <c r="W46" s="68" t="str">
        <f>IF(AND('Mapa final'!$AA$10="Muy Baja",'Mapa final'!$AC$10="Moderado"),CONCATENATE("R1C",'Mapa final'!$Q$10),"")</f>
        <v/>
      </c>
      <c r="X46" s="51" t="e">
        <f>IF(AND('Mapa final'!#REF!="Muy Baja",'Mapa final'!#REF!="Moderado"),CONCATENATE("R1C",'Mapa final'!#REF!),"")</f>
        <v>#REF!</v>
      </c>
      <c r="Y46" s="51" t="e">
        <f>IF(AND('Mapa final'!#REF!="Muy Baja",'Mapa final'!#REF!="Moderado"),CONCATENATE("R1C",'Mapa final'!#REF!),"")</f>
        <v>#REF!</v>
      </c>
      <c r="Z46" s="51" t="e">
        <f>IF(AND('Mapa final'!#REF!="Muy Baja",'Mapa final'!#REF!="Moderado"),CONCATENATE("R1C",'Mapa final'!#REF!),"")</f>
        <v>#REF!</v>
      </c>
      <c r="AA46" s="52" t="e">
        <f>IF(AND('Mapa final'!#REF!="Muy Baja",'Mapa final'!#REF!="Moderado"),CONCATENATE("R1C",'Mapa final'!#REF!),"")</f>
        <v>#REF!</v>
      </c>
      <c r="AB46" s="32" t="str">
        <f>IF(AND('Mapa final'!$AA$9="Muy Baja",'Mapa final'!$AC$9="Mayor"),CONCATENATE("R1C",'Mapa final'!$Q$9),"")</f>
        <v/>
      </c>
      <c r="AC46" s="33" t="str">
        <f>IF(AND('Mapa final'!$AA$10="Muy Baja",'Mapa final'!$AC$10="Mayor"),CONCATENATE("R1C",'Mapa final'!$Q$10),"")</f>
        <v/>
      </c>
      <c r="AD46" s="33" t="e">
        <f>IF(AND('Mapa final'!#REF!="Muy Baja",'Mapa final'!#REF!="Mayor"),CONCATENATE("R1C",'Mapa final'!#REF!),"")</f>
        <v>#REF!</v>
      </c>
      <c r="AE46" s="33" t="e">
        <f>IF(AND('Mapa final'!#REF!="Muy Baja",'Mapa final'!#REF!="Mayor"),CONCATENATE("R1C",'Mapa final'!#REF!),"")</f>
        <v>#REF!</v>
      </c>
      <c r="AF46" s="33" t="e">
        <f>IF(AND('Mapa final'!#REF!="Muy Baja",'Mapa final'!#REF!="Mayor"),CONCATENATE("R1C",'Mapa final'!#REF!),"")</f>
        <v>#REF!</v>
      </c>
      <c r="AG46" s="34" t="e">
        <f>IF(AND('Mapa final'!#REF!="Muy Baja",'Mapa final'!#REF!="Mayor"),CONCATENATE("R1C",'Mapa final'!#REF!),"")</f>
        <v>#REF!</v>
      </c>
      <c r="AH46" s="35" t="str">
        <f>IF(AND('Mapa final'!$AA$9="Muy Baja",'Mapa final'!$AC$9="Catastrófico"),CONCATENATE("R1C",'Mapa final'!$Q$9),"")</f>
        <v/>
      </c>
      <c r="AI46" s="36" t="str">
        <f>IF(AND('Mapa final'!$AA$10="Muy Baja",'Mapa final'!$AC$10="Catastrófico"),CONCATENATE("R1C",'Mapa final'!$Q$10),"")</f>
        <v/>
      </c>
      <c r="AJ46" s="36" t="e">
        <f>IF(AND('Mapa final'!#REF!="Muy Baja",'Mapa final'!#REF!="Catastrófico"),CONCATENATE("R1C",'Mapa final'!#REF!),"")</f>
        <v>#REF!</v>
      </c>
      <c r="AK46" s="36" t="e">
        <f>IF(AND('Mapa final'!#REF!="Muy Baja",'Mapa final'!#REF!="Catastrófico"),CONCATENATE("R1C",'Mapa final'!#REF!),"")</f>
        <v>#REF!</v>
      </c>
      <c r="AL46" s="36" t="e">
        <f>IF(AND('Mapa final'!#REF!="Muy Baja",'Mapa final'!#REF!="Catastrófico"),CONCATENATE("R1C",'Mapa final'!#REF!),"")</f>
        <v>#REF!</v>
      </c>
      <c r="AM46" s="37" t="e">
        <f>IF(AND('Mapa final'!#REF!="Muy Baja",'Mapa final'!#REF!="Catastrófico"),CONCATENATE("R1C",'Mapa final'!#REF!),"")</f>
        <v>#REF!</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320"/>
      <c r="C47" s="320"/>
      <c r="D47" s="321"/>
      <c r="E47" s="377"/>
      <c r="F47" s="362"/>
      <c r="G47" s="362"/>
      <c r="H47" s="362"/>
      <c r="I47" s="363"/>
      <c r="J47" s="62" t="str">
        <f>IF(AND('Mapa final'!$AA$11="Muy Baja",'Mapa final'!$AC$11="Leve"),CONCATENATE("R2C",'Mapa final'!$Q$11),"")</f>
        <v/>
      </c>
      <c r="K47" s="63" t="str">
        <f>IF(AND('Mapa final'!$AA$12="Muy Baja",'Mapa final'!$AC$12="Leve"),CONCATENATE("R2C",'Mapa final'!$Q$12),"")</f>
        <v/>
      </c>
      <c r="L47" s="63" t="e">
        <f>IF(AND('Mapa final'!#REF!="Muy Baja",'Mapa final'!#REF!="Leve"),CONCATENATE("R2C",'Mapa final'!#REF!),"")</f>
        <v>#REF!</v>
      </c>
      <c r="M47" s="63" t="e">
        <f>IF(AND('Mapa final'!#REF!="Muy Baja",'Mapa final'!#REF!="Leve"),CONCATENATE("R2C",'Mapa final'!#REF!),"")</f>
        <v>#REF!</v>
      </c>
      <c r="N47" s="63" t="e">
        <f>IF(AND('Mapa final'!#REF!="Muy Baja",'Mapa final'!#REF!="Leve"),CONCATENATE("R2C",'Mapa final'!#REF!),"")</f>
        <v>#REF!</v>
      </c>
      <c r="O47" s="64" t="e">
        <f>IF(AND('Mapa final'!#REF!="Muy Baja",'Mapa final'!#REF!="Leve"),CONCATENATE("R2C",'Mapa final'!#REF!),"")</f>
        <v>#REF!</v>
      </c>
      <c r="P47" s="62" t="str">
        <f>IF(AND('Mapa final'!$AA$11="Muy Baja",'Mapa final'!$AC$11="Menor"),CONCATENATE("R2C",'Mapa final'!$Q$11),"")</f>
        <v/>
      </c>
      <c r="Q47" s="63" t="str">
        <f>IF(AND('Mapa final'!$AA$12="Muy Baja",'Mapa final'!$AC$12="Menor"),CONCATENATE("R2C",'Mapa final'!$Q$12),"")</f>
        <v/>
      </c>
      <c r="R47" s="63" t="e">
        <f>IF(AND('Mapa final'!#REF!="Muy Baja",'Mapa final'!#REF!="Menor"),CONCATENATE("R2C",'Mapa final'!#REF!),"")</f>
        <v>#REF!</v>
      </c>
      <c r="S47" s="63" t="e">
        <f>IF(AND('Mapa final'!#REF!="Muy Baja",'Mapa final'!#REF!="Menor"),CONCATENATE("R2C",'Mapa final'!#REF!),"")</f>
        <v>#REF!</v>
      </c>
      <c r="T47" s="63" t="e">
        <f>IF(AND('Mapa final'!#REF!="Muy Baja",'Mapa final'!#REF!="Menor"),CONCATENATE("R2C",'Mapa final'!#REF!),"")</f>
        <v>#REF!</v>
      </c>
      <c r="U47" s="64" t="e">
        <f>IF(AND('Mapa final'!#REF!="Muy Baja",'Mapa final'!#REF!="Menor"),CONCATENATE("R2C",'Mapa final'!#REF!),"")</f>
        <v>#REF!</v>
      </c>
      <c r="V47" s="53" t="str">
        <f>IF(AND('Mapa final'!$AA$11="Muy Baja",'Mapa final'!$AC$11="Moderado"),CONCATENATE("R2C",'Mapa final'!$Q$11),"")</f>
        <v/>
      </c>
      <c r="W47" s="54" t="str">
        <f>IF(AND('Mapa final'!$AA$12="Muy Baja",'Mapa final'!$AC$12="Moderado"),CONCATENATE("R2C",'Mapa final'!$Q$12),"")</f>
        <v/>
      </c>
      <c r="X47" s="54" t="e">
        <f>IF(AND('Mapa final'!#REF!="Muy Baja",'Mapa final'!#REF!="Moderado"),CONCATENATE("R2C",'Mapa final'!#REF!),"")</f>
        <v>#REF!</v>
      </c>
      <c r="Y47" s="54" t="e">
        <f>IF(AND('Mapa final'!#REF!="Muy Baja",'Mapa final'!#REF!="Moderado"),CONCATENATE("R2C",'Mapa final'!#REF!),"")</f>
        <v>#REF!</v>
      </c>
      <c r="Z47" s="54" t="e">
        <f>IF(AND('Mapa final'!#REF!="Muy Baja",'Mapa final'!#REF!="Moderado"),CONCATENATE("R2C",'Mapa final'!#REF!),"")</f>
        <v>#REF!</v>
      </c>
      <c r="AA47" s="55" t="e">
        <f>IF(AND('Mapa final'!#REF!="Muy Baja",'Mapa final'!#REF!="Moderado"),CONCATENATE("R2C",'Mapa final'!#REF!),"")</f>
        <v>#REF!</v>
      </c>
      <c r="AB47" s="38" t="str">
        <f>IF(AND('Mapa final'!$AA$11="Muy Baja",'Mapa final'!$AC$11="Mayor"),CONCATENATE("R2C",'Mapa final'!$Q$11),"")</f>
        <v/>
      </c>
      <c r="AC47" s="39" t="str">
        <f>IF(AND('Mapa final'!$AA$12="Muy Baja",'Mapa final'!$AC$12="Mayor"),CONCATENATE("R2C",'Mapa final'!$Q$12),"")</f>
        <v/>
      </c>
      <c r="AD47" s="39" t="e">
        <f>IF(AND('Mapa final'!#REF!="Muy Baja",'Mapa final'!#REF!="Mayor"),CONCATENATE("R2C",'Mapa final'!#REF!),"")</f>
        <v>#REF!</v>
      </c>
      <c r="AE47" s="39" t="e">
        <f>IF(AND('Mapa final'!#REF!="Muy Baja",'Mapa final'!#REF!="Mayor"),CONCATENATE("R2C",'Mapa final'!#REF!),"")</f>
        <v>#REF!</v>
      </c>
      <c r="AF47" s="39" t="e">
        <f>IF(AND('Mapa final'!#REF!="Muy Baja",'Mapa final'!#REF!="Mayor"),CONCATENATE("R2C",'Mapa final'!#REF!),"")</f>
        <v>#REF!</v>
      </c>
      <c r="AG47" s="40" t="e">
        <f>IF(AND('Mapa final'!#REF!="Muy Baja",'Mapa final'!#REF!="Mayor"),CONCATENATE("R2C",'Mapa final'!#REF!),"")</f>
        <v>#REF!</v>
      </c>
      <c r="AH47" s="41" t="str">
        <f>IF(AND('Mapa final'!$AA$11="Muy Baja",'Mapa final'!$AC$11="Catastrófico"),CONCATENATE("R2C",'Mapa final'!$Q$11),"")</f>
        <v/>
      </c>
      <c r="AI47" s="42" t="str">
        <f>IF(AND('Mapa final'!$AA$12="Muy Baja",'Mapa final'!$AC$12="Catastrófico"),CONCATENATE("R2C",'Mapa final'!$Q$12),"")</f>
        <v/>
      </c>
      <c r="AJ47" s="42" t="e">
        <f>IF(AND('Mapa final'!#REF!="Muy Baja",'Mapa final'!#REF!="Catastrófico"),CONCATENATE("R2C",'Mapa final'!#REF!),"")</f>
        <v>#REF!</v>
      </c>
      <c r="AK47" s="42" t="e">
        <f>IF(AND('Mapa final'!#REF!="Muy Baja",'Mapa final'!#REF!="Catastrófico"),CONCATENATE("R2C",'Mapa final'!#REF!),"")</f>
        <v>#REF!</v>
      </c>
      <c r="AL47" s="42" t="e">
        <f>IF(AND('Mapa final'!#REF!="Muy Baja",'Mapa final'!#REF!="Catastrófico"),CONCATENATE("R2C",'Mapa final'!#REF!),"")</f>
        <v>#REF!</v>
      </c>
      <c r="AM47" s="43" t="e">
        <f>IF(AND('Mapa final'!#REF!="Muy Baja",'Mapa final'!#REF!="Catastrófico"),CONCATENATE("R2C",'Mapa final'!#REF!),"")</f>
        <v>#REF!</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320"/>
      <c r="C48" s="320"/>
      <c r="D48" s="321"/>
      <c r="E48" s="377"/>
      <c r="F48" s="362"/>
      <c r="G48" s="362"/>
      <c r="H48" s="362"/>
      <c r="I48" s="363"/>
      <c r="J48" s="62" t="str">
        <f>IF(AND('Mapa final'!$AA$13="Muy Baja",'Mapa final'!$AC$13="Leve"),CONCATENATE("R3C",'Mapa final'!$Q$13),"")</f>
        <v/>
      </c>
      <c r="K48" s="63" t="str">
        <f>IF(AND('Mapa final'!$AA$14="Muy Baja",'Mapa final'!$AC$14="Leve"),CONCATENATE("R3C",'Mapa final'!$Q$14),"")</f>
        <v/>
      </c>
      <c r="L48" s="63" t="str">
        <f>IF(AND('Mapa final'!$AA$15="Muy Baja",'Mapa final'!$AC$15="Leve"),CONCATENATE("R3C",'Mapa final'!$Q$15),"")</f>
        <v/>
      </c>
      <c r="M48" s="63" t="e">
        <f>IF(AND('Mapa final'!#REF!="Muy Baja",'Mapa final'!#REF!="Leve"),CONCATENATE("R3C",'Mapa final'!#REF!),"")</f>
        <v>#REF!</v>
      </c>
      <c r="N48" s="63" t="e">
        <f>IF(AND('Mapa final'!#REF!="Muy Baja",'Mapa final'!#REF!="Leve"),CONCATENATE("R3C",'Mapa final'!#REF!),"")</f>
        <v>#REF!</v>
      </c>
      <c r="O48" s="64" t="e">
        <f>IF(AND('Mapa final'!#REF!="Muy Baja",'Mapa final'!#REF!="Leve"),CONCATENATE("R3C",'Mapa final'!#REF!),"")</f>
        <v>#REF!</v>
      </c>
      <c r="P48" s="62" t="str">
        <f>IF(AND('Mapa final'!$AA$13="Muy Baja",'Mapa final'!$AC$13="Menor"),CONCATENATE("R3C",'Mapa final'!$Q$13),"")</f>
        <v/>
      </c>
      <c r="Q48" s="63" t="str">
        <f>IF(AND('Mapa final'!$AA$14="Muy Baja",'Mapa final'!$AC$14="Menor"),CONCATENATE("R3C",'Mapa final'!$Q$14),"")</f>
        <v/>
      </c>
      <c r="R48" s="63" t="str">
        <f>IF(AND('Mapa final'!$AA$15="Muy Baja",'Mapa final'!$AC$15="Menor"),CONCATENATE("R3C",'Mapa final'!$Q$15),"")</f>
        <v/>
      </c>
      <c r="S48" s="63" t="e">
        <f>IF(AND('Mapa final'!#REF!="Muy Baja",'Mapa final'!#REF!="Menor"),CONCATENATE("R3C",'Mapa final'!#REF!),"")</f>
        <v>#REF!</v>
      </c>
      <c r="T48" s="63" t="e">
        <f>IF(AND('Mapa final'!#REF!="Muy Baja",'Mapa final'!#REF!="Menor"),CONCATENATE("R3C",'Mapa final'!#REF!),"")</f>
        <v>#REF!</v>
      </c>
      <c r="U48" s="64" t="e">
        <f>IF(AND('Mapa final'!#REF!="Muy Baja",'Mapa final'!#REF!="Menor"),CONCATENATE("R3C",'Mapa final'!#REF!),"")</f>
        <v>#REF!</v>
      </c>
      <c r="V48" s="53" t="str">
        <f>IF(AND('Mapa final'!$AA$13="Muy Baja",'Mapa final'!$AC$13="Moderado"),CONCATENATE("R3C",'Mapa final'!$Q$13),"")</f>
        <v/>
      </c>
      <c r="W48" s="54" t="str">
        <f>IF(AND('Mapa final'!$AA$14="Muy Baja",'Mapa final'!$AC$14="Moderado"),CONCATENATE("R3C",'Mapa final'!$Q$14),"")</f>
        <v/>
      </c>
      <c r="X48" s="54" t="str">
        <f>IF(AND('Mapa final'!$AA$15="Muy Baja",'Mapa final'!$AC$15="Moderado"),CONCATENATE("R3C",'Mapa final'!$Q$15),"")</f>
        <v>R3C3</v>
      </c>
      <c r="Y48" s="54" t="e">
        <f>IF(AND('Mapa final'!#REF!="Muy Baja",'Mapa final'!#REF!="Moderado"),CONCATENATE("R3C",'Mapa final'!#REF!),"")</f>
        <v>#REF!</v>
      </c>
      <c r="Z48" s="54" t="e">
        <f>IF(AND('Mapa final'!#REF!="Muy Baja",'Mapa final'!#REF!="Moderado"),CONCATENATE("R3C",'Mapa final'!#REF!),"")</f>
        <v>#REF!</v>
      </c>
      <c r="AA48" s="55" t="e">
        <f>IF(AND('Mapa final'!#REF!="Muy Baja",'Mapa final'!#REF!="Moderado"),CONCATENATE("R3C",'Mapa final'!#REF!),"")</f>
        <v>#REF!</v>
      </c>
      <c r="AB48" s="38" t="str">
        <f>IF(AND('Mapa final'!$AA$13="Muy Baja",'Mapa final'!$AC$13="Mayor"),CONCATENATE("R3C",'Mapa final'!$Q$13),"")</f>
        <v/>
      </c>
      <c r="AC48" s="39" t="str">
        <f>IF(AND('Mapa final'!$AA$14="Muy Baja",'Mapa final'!$AC$14="Mayor"),CONCATENATE("R3C",'Mapa final'!$Q$14),"")</f>
        <v/>
      </c>
      <c r="AD48" s="39" t="str">
        <f>IF(AND('Mapa final'!$AA$15="Muy Baja",'Mapa final'!$AC$15="Mayor"),CONCATENATE("R3C",'Mapa final'!$Q$15),"")</f>
        <v/>
      </c>
      <c r="AE48" s="39" t="e">
        <f>IF(AND('Mapa final'!#REF!="Muy Baja",'Mapa final'!#REF!="Mayor"),CONCATENATE("R3C",'Mapa final'!#REF!),"")</f>
        <v>#REF!</v>
      </c>
      <c r="AF48" s="39" t="e">
        <f>IF(AND('Mapa final'!#REF!="Muy Baja",'Mapa final'!#REF!="Mayor"),CONCATENATE("R3C",'Mapa final'!#REF!),"")</f>
        <v>#REF!</v>
      </c>
      <c r="AG48" s="40" t="e">
        <f>IF(AND('Mapa final'!#REF!="Muy Baja",'Mapa final'!#REF!="Mayor"),CONCATENATE("R3C",'Mapa final'!#REF!),"")</f>
        <v>#REF!</v>
      </c>
      <c r="AH48" s="41" t="str">
        <f>IF(AND('Mapa final'!$AA$13="Muy Baja",'Mapa final'!$AC$13="Catastrófico"),CONCATENATE("R3C",'Mapa final'!$Q$13),"")</f>
        <v/>
      </c>
      <c r="AI48" s="42" t="str">
        <f>IF(AND('Mapa final'!$AA$14="Muy Baja",'Mapa final'!$AC$14="Catastrófico"),CONCATENATE("R3C",'Mapa final'!$Q$14),"")</f>
        <v/>
      </c>
      <c r="AJ48" s="42" t="str">
        <f>IF(AND('Mapa final'!$AA$15="Muy Baja",'Mapa final'!$AC$15="Catastrófico"),CONCATENATE("R3C",'Mapa final'!$Q$15),"")</f>
        <v/>
      </c>
      <c r="AK48" s="42" t="e">
        <f>IF(AND('Mapa final'!#REF!="Muy Baja",'Mapa final'!#REF!="Catastrófico"),CONCATENATE("R3C",'Mapa final'!#REF!),"")</f>
        <v>#REF!</v>
      </c>
      <c r="AL48" s="42" t="e">
        <f>IF(AND('Mapa final'!#REF!="Muy Baja",'Mapa final'!#REF!="Catastrófico"),CONCATENATE("R3C",'Mapa final'!#REF!),"")</f>
        <v>#REF!</v>
      </c>
      <c r="AM48" s="43" t="e">
        <f>IF(AND('Mapa final'!#REF!="Muy Baja",'Mapa final'!#REF!="Catastrófico"),CONCATENATE("R3C",'Mapa final'!#REF!),"")</f>
        <v>#REF!</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320"/>
      <c r="C49" s="320"/>
      <c r="D49" s="321"/>
      <c r="E49" s="361"/>
      <c r="F49" s="362"/>
      <c r="G49" s="362"/>
      <c r="H49" s="362"/>
      <c r="I49" s="363"/>
      <c r="J49" s="62" t="e">
        <f>IF(AND('Mapa final'!#REF!="Muy Baja",'Mapa final'!#REF!="Leve"),CONCATENATE("R4C",'Mapa final'!#REF!),"")</f>
        <v>#REF!</v>
      </c>
      <c r="K49" s="63" t="e">
        <f>IF(AND('Mapa final'!#REF!="Muy Baja",'Mapa final'!#REF!="Leve"),CONCATENATE("R4C",'Mapa final'!#REF!),"")</f>
        <v>#REF!</v>
      </c>
      <c r="L49" s="63" t="e">
        <f>IF(AND('Mapa final'!#REF!="Muy Baja",'Mapa final'!#REF!="Leve"),CONCATENATE("R4C",'Mapa final'!#REF!),"")</f>
        <v>#REF!</v>
      </c>
      <c r="M49" s="63" t="e">
        <f>IF(AND('Mapa final'!#REF!="Muy Baja",'Mapa final'!#REF!="Leve"),CONCATENATE("R4C",'Mapa final'!#REF!),"")</f>
        <v>#REF!</v>
      </c>
      <c r="N49" s="63" t="e">
        <f>IF(AND('Mapa final'!#REF!="Muy Baja",'Mapa final'!#REF!="Leve"),CONCATENATE("R4C",'Mapa final'!#REF!),"")</f>
        <v>#REF!</v>
      </c>
      <c r="O49" s="64" t="e">
        <f>IF(AND('Mapa final'!#REF!="Muy Baja",'Mapa final'!#REF!="Leve"),CONCATENATE("R4C",'Mapa final'!#REF!),"")</f>
        <v>#REF!</v>
      </c>
      <c r="P49" s="62" t="e">
        <f>IF(AND('Mapa final'!#REF!="Muy Baja",'Mapa final'!#REF!="Menor"),CONCATENATE("R4C",'Mapa final'!#REF!),"")</f>
        <v>#REF!</v>
      </c>
      <c r="Q49" s="63" t="e">
        <f>IF(AND('Mapa final'!#REF!="Muy Baja",'Mapa final'!#REF!="Menor"),CONCATENATE("R4C",'Mapa final'!#REF!),"")</f>
        <v>#REF!</v>
      </c>
      <c r="R49" s="63" t="e">
        <f>IF(AND('Mapa final'!#REF!="Muy Baja",'Mapa final'!#REF!="Menor"),CONCATENATE("R4C",'Mapa final'!#REF!),"")</f>
        <v>#REF!</v>
      </c>
      <c r="S49" s="63" t="e">
        <f>IF(AND('Mapa final'!#REF!="Muy Baja",'Mapa final'!#REF!="Menor"),CONCATENATE("R4C",'Mapa final'!#REF!),"")</f>
        <v>#REF!</v>
      </c>
      <c r="T49" s="63" t="e">
        <f>IF(AND('Mapa final'!#REF!="Muy Baja",'Mapa final'!#REF!="Menor"),CONCATENATE("R4C",'Mapa final'!#REF!),"")</f>
        <v>#REF!</v>
      </c>
      <c r="U49" s="64" t="e">
        <f>IF(AND('Mapa final'!#REF!="Muy Baja",'Mapa final'!#REF!="Menor"),CONCATENATE("R4C",'Mapa final'!#REF!),"")</f>
        <v>#REF!</v>
      </c>
      <c r="V49" s="53" t="e">
        <f>IF(AND('Mapa final'!#REF!="Muy Baja",'Mapa final'!#REF!="Moderado"),CONCATENATE("R4C",'Mapa final'!#REF!),"")</f>
        <v>#REF!</v>
      </c>
      <c r="W49" s="54" t="e">
        <f>IF(AND('Mapa final'!#REF!="Muy Baja",'Mapa final'!#REF!="Moderado"),CONCATENATE("R4C",'Mapa final'!#REF!),"")</f>
        <v>#REF!</v>
      </c>
      <c r="X49" s="54" t="e">
        <f>IF(AND('Mapa final'!#REF!="Muy Baja",'Mapa final'!#REF!="Moderado"),CONCATENATE("R4C",'Mapa final'!#REF!),"")</f>
        <v>#REF!</v>
      </c>
      <c r="Y49" s="54" t="e">
        <f>IF(AND('Mapa final'!#REF!="Muy Baja",'Mapa final'!#REF!="Moderado"),CONCATENATE("R4C",'Mapa final'!#REF!),"")</f>
        <v>#REF!</v>
      </c>
      <c r="Z49" s="54" t="e">
        <f>IF(AND('Mapa final'!#REF!="Muy Baja",'Mapa final'!#REF!="Moderado"),CONCATENATE("R4C",'Mapa final'!#REF!),"")</f>
        <v>#REF!</v>
      </c>
      <c r="AA49" s="55" t="e">
        <f>IF(AND('Mapa final'!#REF!="Muy Baja",'Mapa final'!#REF!="Moderado"),CONCATENATE("R4C",'Mapa final'!#REF!),"")</f>
        <v>#REF!</v>
      </c>
      <c r="AB49" s="38" t="e">
        <f>IF(AND('Mapa final'!#REF!="Muy Baja",'Mapa final'!#REF!="Mayor"),CONCATENATE("R4C",'Mapa final'!#REF!),"")</f>
        <v>#REF!</v>
      </c>
      <c r="AC49" s="39" t="e">
        <f>IF(AND('Mapa final'!#REF!="Muy Baja",'Mapa final'!#REF!="Mayor"),CONCATENATE("R4C",'Mapa final'!#REF!),"")</f>
        <v>#REF!</v>
      </c>
      <c r="AD49" s="39" t="e">
        <f>IF(AND('Mapa final'!#REF!="Muy Baja",'Mapa final'!#REF!="Mayor"),CONCATENATE("R4C",'Mapa final'!#REF!),"")</f>
        <v>#REF!</v>
      </c>
      <c r="AE49" s="39" t="e">
        <f>IF(AND('Mapa final'!#REF!="Muy Baja",'Mapa final'!#REF!="Mayor"),CONCATENATE("R4C",'Mapa final'!#REF!),"")</f>
        <v>#REF!</v>
      </c>
      <c r="AF49" s="39" t="e">
        <f>IF(AND('Mapa final'!#REF!="Muy Baja",'Mapa final'!#REF!="Mayor"),CONCATENATE("R4C",'Mapa final'!#REF!),"")</f>
        <v>#REF!</v>
      </c>
      <c r="AG49" s="40" t="e">
        <f>IF(AND('Mapa final'!#REF!="Muy Baja",'Mapa final'!#REF!="Mayor"),CONCATENATE("R4C",'Mapa final'!#REF!),"")</f>
        <v>#REF!</v>
      </c>
      <c r="AH49" s="41" t="e">
        <f>IF(AND('Mapa final'!#REF!="Muy Baja",'Mapa final'!#REF!="Catastrófico"),CONCATENATE("R4C",'Mapa final'!#REF!),"")</f>
        <v>#REF!</v>
      </c>
      <c r="AI49" s="42" t="e">
        <f>IF(AND('Mapa final'!#REF!="Muy Baja",'Mapa final'!#REF!="Catastrófico"),CONCATENATE("R4C",'Mapa final'!#REF!),"")</f>
        <v>#REF!</v>
      </c>
      <c r="AJ49" s="42" t="e">
        <f>IF(AND('Mapa final'!#REF!="Muy Baja",'Mapa final'!#REF!="Catastrófico"),CONCATENATE("R4C",'Mapa final'!#REF!),"")</f>
        <v>#REF!</v>
      </c>
      <c r="AK49" s="42" t="e">
        <f>IF(AND('Mapa final'!#REF!="Muy Baja",'Mapa final'!#REF!="Catastrófico"),CONCATENATE("R4C",'Mapa final'!#REF!),"")</f>
        <v>#REF!</v>
      </c>
      <c r="AL49" s="42" t="e">
        <f>IF(AND('Mapa final'!#REF!="Muy Baja",'Mapa final'!#REF!="Catastrófico"),CONCATENATE("R4C",'Mapa final'!#REF!),"")</f>
        <v>#REF!</v>
      </c>
      <c r="AM49" s="43" t="e">
        <f>IF(AND('Mapa final'!#REF!="Muy Baja",'Mapa final'!#REF!="Catastrófico"),CONCATENATE("R4C",'Mapa final'!#REF!),"")</f>
        <v>#REF!</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320"/>
      <c r="C50" s="320"/>
      <c r="D50" s="321"/>
      <c r="E50" s="361"/>
      <c r="F50" s="362"/>
      <c r="G50" s="362"/>
      <c r="H50" s="362"/>
      <c r="I50" s="363"/>
      <c r="J50" s="62" t="e">
        <f>IF(AND('Mapa final'!#REF!="Muy Baja",'Mapa final'!#REF!="Leve"),CONCATENATE("R5C",'Mapa final'!#REF!),"")</f>
        <v>#REF!</v>
      </c>
      <c r="K50" s="63" t="e">
        <f>IF(AND('Mapa final'!#REF!="Muy Baja",'Mapa final'!#REF!="Leve"),CONCATENATE("R5C",'Mapa final'!#REF!),"")</f>
        <v>#REF!</v>
      </c>
      <c r="L50" s="63" t="e">
        <f>IF(AND('Mapa final'!#REF!="Muy Baja",'Mapa final'!#REF!="Leve"),CONCATENATE("R5C",'Mapa final'!#REF!),"")</f>
        <v>#REF!</v>
      </c>
      <c r="M50" s="63" t="e">
        <f>IF(AND('Mapa final'!#REF!="Muy Baja",'Mapa final'!#REF!="Leve"),CONCATENATE("R5C",'Mapa final'!#REF!),"")</f>
        <v>#REF!</v>
      </c>
      <c r="N50" s="63" t="e">
        <f>IF(AND('Mapa final'!#REF!="Muy Baja",'Mapa final'!#REF!="Leve"),CONCATENATE("R5C",'Mapa final'!#REF!),"")</f>
        <v>#REF!</v>
      </c>
      <c r="O50" s="64" t="e">
        <f>IF(AND('Mapa final'!#REF!="Muy Baja",'Mapa final'!#REF!="Leve"),CONCATENATE("R5C",'Mapa final'!#REF!),"")</f>
        <v>#REF!</v>
      </c>
      <c r="P50" s="62" t="e">
        <f>IF(AND('Mapa final'!#REF!="Muy Baja",'Mapa final'!#REF!="Menor"),CONCATENATE("R5C",'Mapa final'!#REF!),"")</f>
        <v>#REF!</v>
      </c>
      <c r="Q50" s="63" t="e">
        <f>IF(AND('Mapa final'!#REF!="Muy Baja",'Mapa final'!#REF!="Menor"),CONCATENATE("R5C",'Mapa final'!#REF!),"")</f>
        <v>#REF!</v>
      </c>
      <c r="R50" s="63" t="e">
        <f>IF(AND('Mapa final'!#REF!="Muy Baja",'Mapa final'!#REF!="Menor"),CONCATENATE("R5C",'Mapa final'!#REF!),"")</f>
        <v>#REF!</v>
      </c>
      <c r="S50" s="63" t="e">
        <f>IF(AND('Mapa final'!#REF!="Muy Baja",'Mapa final'!#REF!="Menor"),CONCATENATE("R5C",'Mapa final'!#REF!),"")</f>
        <v>#REF!</v>
      </c>
      <c r="T50" s="63" t="e">
        <f>IF(AND('Mapa final'!#REF!="Muy Baja",'Mapa final'!#REF!="Menor"),CONCATENATE("R5C",'Mapa final'!#REF!),"")</f>
        <v>#REF!</v>
      </c>
      <c r="U50" s="64" t="e">
        <f>IF(AND('Mapa final'!#REF!="Muy Baja",'Mapa final'!#REF!="Menor"),CONCATENATE("R5C",'Mapa final'!#REF!),"")</f>
        <v>#REF!</v>
      </c>
      <c r="V50" s="53" t="e">
        <f>IF(AND('Mapa final'!#REF!="Muy Baja",'Mapa final'!#REF!="Moderado"),CONCATENATE("R5C",'Mapa final'!#REF!),"")</f>
        <v>#REF!</v>
      </c>
      <c r="W50" s="54" t="e">
        <f>IF(AND('Mapa final'!#REF!="Muy Baja",'Mapa final'!#REF!="Moderado"),CONCATENATE("R5C",'Mapa final'!#REF!),"")</f>
        <v>#REF!</v>
      </c>
      <c r="X50" s="54" t="e">
        <f>IF(AND('Mapa final'!#REF!="Muy Baja",'Mapa final'!#REF!="Moderado"),CONCATENATE("R5C",'Mapa final'!#REF!),"")</f>
        <v>#REF!</v>
      </c>
      <c r="Y50" s="54" t="e">
        <f>IF(AND('Mapa final'!#REF!="Muy Baja",'Mapa final'!#REF!="Moderado"),CONCATENATE("R5C",'Mapa final'!#REF!),"")</f>
        <v>#REF!</v>
      </c>
      <c r="Z50" s="54" t="e">
        <f>IF(AND('Mapa final'!#REF!="Muy Baja",'Mapa final'!#REF!="Moderado"),CONCATENATE("R5C",'Mapa final'!#REF!),"")</f>
        <v>#REF!</v>
      </c>
      <c r="AA50" s="55" t="e">
        <f>IF(AND('Mapa final'!#REF!="Muy Baja",'Mapa final'!#REF!="Moderado"),CONCATENATE("R5C",'Mapa final'!#REF!),"")</f>
        <v>#REF!</v>
      </c>
      <c r="AB50" s="38" t="e">
        <f>IF(AND('Mapa final'!#REF!="Muy Baja",'Mapa final'!#REF!="Mayor"),CONCATENATE("R5C",'Mapa final'!#REF!),"")</f>
        <v>#REF!</v>
      </c>
      <c r="AC50" s="39" t="e">
        <f>IF(AND('Mapa final'!#REF!="Muy Baja",'Mapa final'!#REF!="Mayor"),CONCATENATE("R5C",'Mapa final'!#REF!),"")</f>
        <v>#REF!</v>
      </c>
      <c r="AD50" s="39" t="e">
        <f>IF(AND('Mapa final'!#REF!="Muy Baja",'Mapa final'!#REF!="Mayor"),CONCATENATE("R5C",'Mapa final'!#REF!),"")</f>
        <v>#REF!</v>
      </c>
      <c r="AE50" s="39" t="e">
        <f>IF(AND('Mapa final'!#REF!="Muy Baja",'Mapa final'!#REF!="Mayor"),CONCATENATE("R5C",'Mapa final'!#REF!),"")</f>
        <v>#REF!</v>
      </c>
      <c r="AF50" s="39" t="e">
        <f>IF(AND('Mapa final'!#REF!="Muy Baja",'Mapa final'!#REF!="Mayor"),CONCATENATE("R5C",'Mapa final'!#REF!),"")</f>
        <v>#REF!</v>
      </c>
      <c r="AG50" s="40" t="e">
        <f>IF(AND('Mapa final'!#REF!="Muy Baja",'Mapa final'!#REF!="Mayor"),CONCATENATE("R5C",'Mapa final'!#REF!),"")</f>
        <v>#REF!</v>
      </c>
      <c r="AH50" s="41" t="e">
        <f>IF(AND('Mapa final'!#REF!="Muy Baja",'Mapa final'!#REF!="Catastrófico"),CONCATENATE("R5C",'Mapa final'!#REF!),"")</f>
        <v>#REF!</v>
      </c>
      <c r="AI50" s="42" t="e">
        <f>IF(AND('Mapa final'!#REF!="Muy Baja",'Mapa final'!#REF!="Catastrófico"),CONCATENATE("R5C",'Mapa final'!#REF!),"")</f>
        <v>#REF!</v>
      </c>
      <c r="AJ50" s="42" t="e">
        <f>IF(AND('Mapa final'!#REF!="Muy Baja",'Mapa final'!#REF!="Catastrófico"),CONCATENATE("R5C",'Mapa final'!#REF!),"")</f>
        <v>#REF!</v>
      </c>
      <c r="AK50" s="42" t="e">
        <f>IF(AND('Mapa final'!#REF!="Muy Baja",'Mapa final'!#REF!="Catastrófico"),CONCATENATE("R5C",'Mapa final'!#REF!),"")</f>
        <v>#REF!</v>
      </c>
      <c r="AL50" s="42" t="e">
        <f>IF(AND('Mapa final'!#REF!="Muy Baja",'Mapa final'!#REF!="Catastrófico"),CONCATENATE("R5C",'Mapa final'!#REF!),"")</f>
        <v>#REF!</v>
      </c>
      <c r="AM50" s="43" t="e">
        <f>IF(AND('Mapa final'!#REF!="Muy Baja",'Mapa final'!#REF!="Catastrófico"),CONCATENATE("R5C",'Mapa final'!#REF!),"")</f>
        <v>#REF!</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320"/>
      <c r="C51" s="320"/>
      <c r="D51" s="321"/>
      <c r="E51" s="361"/>
      <c r="F51" s="362"/>
      <c r="G51" s="362"/>
      <c r="H51" s="362"/>
      <c r="I51" s="363"/>
      <c r="J51" s="62" t="e">
        <f>IF(AND('Mapa final'!#REF!="Muy Baja",'Mapa final'!#REF!="Leve"),CONCATENATE("R6C",'Mapa final'!#REF!),"")</f>
        <v>#REF!</v>
      </c>
      <c r="K51" s="63" t="e">
        <f>IF(AND('Mapa final'!#REF!="Muy Baja",'Mapa final'!#REF!="Leve"),CONCATENATE("R6C",'Mapa final'!#REF!),"")</f>
        <v>#REF!</v>
      </c>
      <c r="L51" s="63" t="e">
        <f>IF(AND('Mapa final'!#REF!="Muy Baja",'Mapa final'!#REF!="Leve"),CONCATENATE("R6C",'Mapa final'!#REF!),"")</f>
        <v>#REF!</v>
      </c>
      <c r="M51" s="63" t="e">
        <f>IF(AND('Mapa final'!#REF!="Muy Baja",'Mapa final'!#REF!="Leve"),CONCATENATE("R6C",'Mapa final'!#REF!),"")</f>
        <v>#REF!</v>
      </c>
      <c r="N51" s="63" t="e">
        <f>IF(AND('Mapa final'!#REF!="Muy Baja",'Mapa final'!#REF!="Leve"),CONCATENATE("R6C",'Mapa final'!#REF!),"")</f>
        <v>#REF!</v>
      </c>
      <c r="O51" s="64" t="e">
        <f>IF(AND('Mapa final'!#REF!="Muy Baja",'Mapa final'!#REF!="Leve"),CONCATENATE("R6C",'Mapa final'!#REF!),"")</f>
        <v>#REF!</v>
      </c>
      <c r="P51" s="62" t="e">
        <f>IF(AND('Mapa final'!#REF!="Muy Baja",'Mapa final'!#REF!="Menor"),CONCATENATE("R6C",'Mapa final'!#REF!),"")</f>
        <v>#REF!</v>
      </c>
      <c r="Q51" s="63" t="e">
        <f>IF(AND('Mapa final'!#REF!="Muy Baja",'Mapa final'!#REF!="Menor"),CONCATENATE("R6C",'Mapa final'!#REF!),"")</f>
        <v>#REF!</v>
      </c>
      <c r="R51" s="63" t="e">
        <f>IF(AND('Mapa final'!#REF!="Muy Baja",'Mapa final'!#REF!="Menor"),CONCATENATE("R6C",'Mapa final'!#REF!),"")</f>
        <v>#REF!</v>
      </c>
      <c r="S51" s="63" t="e">
        <f>IF(AND('Mapa final'!#REF!="Muy Baja",'Mapa final'!#REF!="Menor"),CONCATENATE("R6C",'Mapa final'!#REF!),"")</f>
        <v>#REF!</v>
      </c>
      <c r="T51" s="63" t="e">
        <f>IF(AND('Mapa final'!#REF!="Muy Baja",'Mapa final'!#REF!="Menor"),CONCATENATE("R6C",'Mapa final'!#REF!),"")</f>
        <v>#REF!</v>
      </c>
      <c r="U51" s="64" t="e">
        <f>IF(AND('Mapa final'!#REF!="Muy Baja",'Mapa final'!#REF!="Menor"),CONCATENATE("R6C",'Mapa final'!#REF!),"")</f>
        <v>#REF!</v>
      </c>
      <c r="V51" s="53" t="e">
        <f>IF(AND('Mapa final'!#REF!="Muy Baja",'Mapa final'!#REF!="Moderado"),CONCATENATE("R6C",'Mapa final'!#REF!),"")</f>
        <v>#REF!</v>
      </c>
      <c r="W51" s="54" t="e">
        <f>IF(AND('Mapa final'!#REF!="Muy Baja",'Mapa final'!#REF!="Moderado"),CONCATENATE("R6C",'Mapa final'!#REF!),"")</f>
        <v>#REF!</v>
      </c>
      <c r="X51" s="54" t="e">
        <f>IF(AND('Mapa final'!#REF!="Muy Baja",'Mapa final'!#REF!="Moderado"),CONCATENATE("R6C",'Mapa final'!#REF!),"")</f>
        <v>#REF!</v>
      </c>
      <c r="Y51" s="54" t="e">
        <f>IF(AND('Mapa final'!#REF!="Muy Baja",'Mapa final'!#REF!="Moderado"),CONCATENATE("R6C",'Mapa final'!#REF!),"")</f>
        <v>#REF!</v>
      </c>
      <c r="Z51" s="54" t="e">
        <f>IF(AND('Mapa final'!#REF!="Muy Baja",'Mapa final'!#REF!="Moderado"),CONCATENATE("R6C",'Mapa final'!#REF!),"")</f>
        <v>#REF!</v>
      </c>
      <c r="AA51" s="55" t="e">
        <f>IF(AND('Mapa final'!#REF!="Muy Baja",'Mapa final'!#REF!="Moderado"),CONCATENATE("R6C",'Mapa final'!#REF!),"")</f>
        <v>#REF!</v>
      </c>
      <c r="AB51" s="38" t="e">
        <f>IF(AND('Mapa final'!#REF!="Muy Baja",'Mapa final'!#REF!="Mayor"),CONCATENATE("R6C",'Mapa final'!#REF!),"")</f>
        <v>#REF!</v>
      </c>
      <c r="AC51" s="39" t="e">
        <f>IF(AND('Mapa final'!#REF!="Muy Baja",'Mapa final'!#REF!="Mayor"),CONCATENATE("R6C",'Mapa final'!#REF!),"")</f>
        <v>#REF!</v>
      </c>
      <c r="AD51" s="39" t="e">
        <f>IF(AND('Mapa final'!#REF!="Muy Baja",'Mapa final'!#REF!="Mayor"),CONCATENATE("R6C",'Mapa final'!#REF!),"")</f>
        <v>#REF!</v>
      </c>
      <c r="AE51" s="39" t="e">
        <f>IF(AND('Mapa final'!#REF!="Muy Baja",'Mapa final'!#REF!="Mayor"),CONCATENATE("R6C",'Mapa final'!#REF!),"")</f>
        <v>#REF!</v>
      </c>
      <c r="AF51" s="39" t="e">
        <f>IF(AND('Mapa final'!#REF!="Muy Baja",'Mapa final'!#REF!="Mayor"),CONCATENATE("R6C",'Mapa final'!#REF!),"")</f>
        <v>#REF!</v>
      </c>
      <c r="AG51" s="40" t="e">
        <f>IF(AND('Mapa final'!#REF!="Muy Baja",'Mapa final'!#REF!="Mayor"),CONCATENATE("R6C",'Mapa final'!#REF!),"")</f>
        <v>#REF!</v>
      </c>
      <c r="AH51" s="41" t="e">
        <f>IF(AND('Mapa final'!#REF!="Muy Baja",'Mapa final'!#REF!="Catastrófico"),CONCATENATE("R6C",'Mapa final'!#REF!),"")</f>
        <v>#REF!</v>
      </c>
      <c r="AI51" s="42" t="e">
        <f>IF(AND('Mapa final'!#REF!="Muy Baja",'Mapa final'!#REF!="Catastrófico"),CONCATENATE("R6C",'Mapa final'!#REF!),"")</f>
        <v>#REF!</v>
      </c>
      <c r="AJ51" s="42" t="e">
        <f>IF(AND('Mapa final'!#REF!="Muy Baja",'Mapa final'!#REF!="Catastrófico"),CONCATENATE("R6C",'Mapa final'!#REF!),"")</f>
        <v>#REF!</v>
      </c>
      <c r="AK51" s="42" t="e">
        <f>IF(AND('Mapa final'!#REF!="Muy Baja",'Mapa final'!#REF!="Catastrófico"),CONCATENATE("R6C",'Mapa final'!#REF!),"")</f>
        <v>#REF!</v>
      </c>
      <c r="AL51" s="42" t="e">
        <f>IF(AND('Mapa final'!#REF!="Muy Baja",'Mapa final'!#REF!="Catastrófico"),CONCATENATE("R6C",'Mapa final'!#REF!),"")</f>
        <v>#REF!</v>
      </c>
      <c r="AM51" s="43" t="e">
        <f>IF(AND('Mapa final'!#REF!="Muy Baja",'Mapa final'!#REF!="Catastrófico"),CONCATENATE("R6C",'Mapa final'!#REF!),"")</f>
        <v>#REF!</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320"/>
      <c r="C52" s="320"/>
      <c r="D52" s="321"/>
      <c r="E52" s="361"/>
      <c r="F52" s="362"/>
      <c r="G52" s="362"/>
      <c r="H52" s="362"/>
      <c r="I52" s="363"/>
      <c r="J52" s="62" t="e">
        <f>IF(AND('Mapa final'!#REF!="Muy Baja",'Mapa final'!#REF!="Leve"),CONCATENATE("R7C",'Mapa final'!#REF!),"")</f>
        <v>#REF!</v>
      </c>
      <c r="K52" s="63" t="e">
        <f>IF(AND('Mapa final'!#REF!="Muy Baja",'Mapa final'!#REF!="Leve"),CONCATENATE("R7C",'Mapa final'!#REF!),"")</f>
        <v>#REF!</v>
      </c>
      <c r="L52" s="63" t="e">
        <f>IF(AND('Mapa final'!#REF!="Muy Baja",'Mapa final'!#REF!="Leve"),CONCATENATE("R7C",'Mapa final'!#REF!),"")</f>
        <v>#REF!</v>
      </c>
      <c r="M52" s="63" t="e">
        <f>IF(AND('Mapa final'!#REF!="Muy Baja",'Mapa final'!#REF!="Leve"),CONCATENATE("R7C",'Mapa final'!#REF!),"")</f>
        <v>#REF!</v>
      </c>
      <c r="N52" s="63" t="e">
        <f>IF(AND('Mapa final'!#REF!="Muy Baja",'Mapa final'!#REF!="Leve"),CONCATENATE("R7C",'Mapa final'!#REF!),"")</f>
        <v>#REF!</v>
      </c>
      <c r="O52" s="64" t="e">
        <f>IF(AND('Mapa final'!#REF!="Muy Baja",'Mapa final'!#REF!="Leve"),CONCATENATE("R7C",'Mapa final'!#REF!),"")</f>
        <v>#REF!</v>
      </c>
      <c r="P52" s="62" t="e">
        <f>IF(AND('Mapa final'!#REF!="Muy Baja",'Mapa final'!#REF!="Menor"),CONCATENATE("R7C",'Mapa final'!#REF!),"")</f>
        <v>#REF!</v>
      </c>
      <c r="Q52" s="63" t="e">
        <f>IF(AND('Mapa final'!#REF!="Muy Baja",'Mapa final'!#REF!="Menor"),CONCATENATE("R7C",'Mapa final'!#REF!),"")</f>
        <v>#REF!</v>
      </c>
      <c r="R52" s="63" t="e">
        <f>IF(AND('Mapa final'!#REF!="Muy Baja",'Mapa final'!#REF!="Menor"),CONCATENATE("R7C",'Mapa final'!#REF!),"")</f>
        <v>#REF!</v>
      </c>
      <c r="S52" s="63" t="e">
        <f>IF(AND('Mapa final'!#REF!="Muy Baja",'Mapa final'!#REF!="Menor"),CONCATENATE("R7C",'Mapa final'!#REF!),"")</f>
        <v>#REF!</v>
      </c>
      <c r="T52" s="63" t="e">
        <f>IF(AND('Mapa final'!#REF!="Muy Baja",'Mapa final'!#REF!="Menor"),CONCATENATE("R7C",'Mapa final'!#REF!),"")</f>
        <v>#REF!</v>
      </c>
      <c r="U52" s="64" t="e">
        <f>IF(AND('Mapa final'!#REF!="Muy Baja",'Mapa final'!#REF!="Menor"),CONCATENATE("R7C",'Mapa final'!#REF!),"")</f>
        <v>#REF!</v>
      </c>
      <c r="V52" s="53" t="e">
        <f>IF(AND('Mapa final'!#REF!="Muy Baja",'Mapa final'!#REF!="Moderado"),CONCATENATE("R7C",'Mapa final'!#REF!),"")</f>
        <v>#REF!</v>
      </c>
      <c r="W52" s="54" t="e">
        <f>IF(AND('Mapa final'!#REF!="Muy Baja",'Mapa final'!#REF!="Moderado"),CONCATENATE("R7C",'Mapa final'!#REF!),"")</f>
        <v>#REF!</v>
      </c>
      <c r="X52" s="54" t="e">
        <f>IF(AND('Mapa final'!#REF!="Muy Baja",'Mapa final'!#REF!="Moderado"),CONCATENATE("R7C",'Mapa final'!#REF!),"")</f>
        <v>#REF!</v>
      </c>
      <c r="Y52" s="54" t="e">
        <f>IF(AND('Mapa final'!#REF!="Muy Baja",'Mapa final'!#REF!="Moderado"),CONCATENATE("R7C",'Mapa final'!#REF!),"")</f>
        <v>#REF!</v>
      </c>
      <c r="Z52" s="54" t="e">
        <f>IF(AND('Mapa final'!#REF!="Muy Baja",'Mapa final'!#REF!="Moderado"),CONCATENATE("R7C",'Mapa final'!#REF!),"")</f>
        <v>#REF!</v>
      </c>
      <c r="AA52" s="55" t="e">
        <f>IF(AND('Mapa final'!#REF!="Muy Baja",'Mapa final'!#REF!="Moderado"),CONCATENATE("R7C",'Mapa final'!#REF!),"")</f>
        <v>#REF!</v>
      </c>
      <c r="AB52" s="38" t="e">
        <f>IF(AND('Mapa final'!#REF!="Muy Baja",'Mapa final'!#REF!="Mayor"),CONCATENATE("R7C",'Mapa final'!#REF!),"")</f>
        <v>#REF!</v>
      </c>
      <c r="AC52" s="39" t="e">
        <f>IF(AND('Mapa final'!#REF!="Muy Baja",'Mapa final'!#REF!="Mayor"),CONCATENATE("R7C",'Mapa final'!#REF!),"")</f>
        <v>#REF!</v>
      </c>
      <c r="AD52" s="39" t="e">
        <f>IF(AND('Mapa final'!#REF!="Muy Baja",'Mapa final'!#REF!="Mayor"),CONCATENATE("R7C",'Mapa final'!#REF!),"")</f>
        <v>#REF!</v>
      </c>
      <c r="AE52" s="39" t="e">
        <f>IF(AND('Mapa final'!#REF!="Muy Baja",'Mapa final'!#REF!="Mayor"),CONCATENATE("R7C",'Mapa final'!#REF!),"")</f>
        <v>#REF!</v>
      </c>
      <c r="AF52" s="39" t="e">
        <f>IF(AND('Mapa final'!#REF!="Muy Baja",'Mapa final'!#REF!="Mayor"),CONCATENATE("R7C",'Mapa final'!#REF!),"")</f>
        <v>#REF!</v>
      </c>
      <c r="AG52" s="40" t="e">
        <f>IF(AND('Mapa final'!#REF!="Muy Baja",'Mapa final'!#REF!="Mayor"),CONCATENATE("R7C",'Mapa final'!#REF!),"")</f>
        <v>#REF!</v>
      </c>
      <c r="AH52" s="41" t="e">
        <f>IF(AND('Mapa final'!#REF!="Muy Baja",'Mapa final'!#REF!="Catastrófico"),CONCATENATE("R7C",'Mapa final'!#REF!),"")</f>
        <v>#REF!</v>
      </c>
      <c r="AI52" s="42" t="e">
        <f>IF(AND('Mapa final'!#REF!="Muy Baja",'Mapa final'!#REF!="Catastrófico"),CONCATENATE("R7C",'Mapa final'!#REF!),"")</f>
        <v>#REF!</v>
      </c>
      <c r="AJ52" s="42" t="e">
        <f>IF(AND('Mapa final'!#REF!="Muy Baja",'Mapa final'!#REF!="Catastrófico"),CONCATENATE("R7C",'Mapa final'!#REF!),"")</f>
        <v>#REF!</v>
      </c>
      <c r="AK52" s="42" t="e">
        <f>IF(AND('Mapa final'!#REF!="Muy Baja",'Mapa final'!#REF!="Catastrófico"),CONCATENATE("R7C",'Mapa final'!#REF!),"")</f>
        <v>#REF!</v>
      </c>
      <c r="AL52" s="42" t="e">
        <f>IF(AND('Mapa final'!#REF!="Muy Baja",'Mapa final'!#REF!="Catastrófico"),CONCATENATE("R7C",'Mapa final'!#REF!),"")</f>
        <v>#REF!</v>
      </c>
      <c r="AM52" s="43" t="e">
        <f>IF(AND('Mapa final'!#REF!="Muy Baja",'Mapa final'!#REF!="Catastrófico"),CONCATENATE("R7C",'Mapa final'!#REF!),"")</f>
        <v>#REF!</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320"/>
      <c r="C53" s="320"/>
      <c r="D53" s="321"/>
      <c r="E53" s="361"/>
      <c r="F53" s="362"/>
      <c r="G53" s="362"/>
      <c r="H53" s="362"/>
      <c r="I53" s="363"/>
      <c r="J53" s="62" t="e">
        <f>IF(AND('Mapa final'!#REF!="Muy Baja",'Mapa final'!#REF!="Leve"),CONCATENATE("R8C",'Mapa final'!#REF!),"")</f>
        <v>#REF!</v>
      </c>
      <c r="K53" s="63" t="e">
        <f>IF(AND('Mapa final'!#REF!="Muy Baja",'Mapa final'!#REF!="Leve"),CONCATENATE("R8C",'Mapa final'!#REF!),"")</f>
        <v>#REF!</v>
      </c>
      <c r="L53" s="63" t="e">
        <f>IF(AND('Mapa final'!#REF!="Muy Baja",'Mapa final'!#REF!="Leve"),CONCATENATE("R8C",'Mapa final'!#REF!),"")</f>
        <v>#REF!</v>
      </c>
      <c r="M53" s="63" t="e">
        <f>IF(AND('Mapa final'!#REF!="Muy Baja",'Mapa final'!#REF!="Leve"),CONCATENATE("R8C",'Mapa final'!#REF!),"")</f>
        <v>#REF!</v>
      </c>
      <c r="N53" s="63" t="e">
        <f>IF(AND('Mapa final'!#REF!="Muy Baja",'Mapa final'!#REF!="Leve"),CONCATENATE("R8C",'Mapa final'!#REF!),"")</f>
        <v>#REF!</v>
      </c>
      <c r="O53" s="64" t="e">
        <f>IF(AND('Mapa final'!#REF!="Muy Baja",'Mapa final'!#REF!="Leve"),CONCATENATE("R8C",'Mapa final'!#REF!),"")</f>
        <v>#REF!</v>
      </c>
      <c r="P53" s="62" t="e">
        <f>IF(AND('Mapa final'!#REF!="Muy Baja",'Mapa final'!#REF!="Menor"),CONCATENATE("R8C",'Mapa final'!#REF!),"")</f>
        <v>#REF!</v>
      </c>
      <c r="Q53" s="63" t="e">
        <f>IF(AND('Mapa final'!#REF!="Muy Baja",'Mapa final'!#REF!="Menor"),CONCATENATE("R8C",'Mapa final'!#REF!),"")</f>
        <v>#REF!</v>
      </c>
      <c r="R53" s="63" t="e">
        <f>IF(AND('Mapa final'!#REF!="Muy Baja",'Mapa final'!#REF!="Menor"),CONCATENATE("R8C",'Mapa final'!#REF!),"")</f>
        <v>#REF!</v>
      </c>
      <c r="S53" s="63" t="e">
        <f>IF(AND('Mapa final'!#REF!="Muy Baja",'Mapa final'!#REF!="Menor"),CONCATENATE("R8C",'Mapa final'!#REF!),"")</f>
        <v>#REF!</v>
      </c>
      <c r="T53" s="63" t="e">
        <f>IF(AND('Mapa final'!#REF!="Muy Baja",'Mapa final'!#REF!="Menor"),CONCATENATE("R8C",'Mapa final'!#REF!),"")</f>
        <v>#REF!</v>
      </c>
      <c r="U53" s="64" t="e">
        <f>IF(AND('Mapa final'!#REF!="Muy Baja",'Mapa final'!#REF!="Menor"),CONCATENATE("R8C",'Mapa final'!#REF!),"")</f>
        <v>#REF!</v>
      </c>
      <c r="V53" s="53" t="e">
        <f>IF(AND('Mapa final'!#REF!="Muy Baja",'Mapa final'!#REF!="Moderado"),CONCATENATE("R8C",'Mapa final'!#REF!),"")</f>
        <v>#REF!</v>
      </c>
      <c r="W53" s="54" t="e">
        <f>IF(AND('Mapa final'!#REF!="Muy Baja",'Mapa final'!#REF!="Moderado"),CONCATENATE("R8C",'Mapa final'!#REF!),"")</f>
        <v>#REF!</v>
      </c>
      <c r="X53" s="54" t="e">
        <f>IF(AND('Mapa final'!#REF!="Muy Baja",'Mapa final'!#REF!="Moderado"),CONCATENATE("R8C",'Mapa final'!#REF!),"")</f>
        <v>#REF!</v>
      </c>
      <c r="Y53" s="54" t="e">
        <f>IF(AND('Mapa final'!#REF!="Muy Baja",'Mapa final'!#REF!="Moderado"),CONCATENATE("R8C",'Mapa final'!#REF!),"")</f>
        <v>#REF!</v>
      </c>
      <c r="Z53" s="54" t="e">
        <f>IF(AND('Mapa final'!#REF!="Muy Baja",'Mapa final'!#REF!="Moderado"),CONCATENATE("R8C",'Mapa final'!#REF!),"")</f>
        <v>#REF!</v>
      </c>
      <c r="AA53" s="55" t="e">
        <f>IF(AND('Mapa final'!#REF!="Muy Baja",'Mapa final'!#REF!="Moderado"),CONCATENATE("R8C",'Mapa final'!#REF!),"")</f>
        <v>#REF!</v>
      </c>
      <c r="AB53" s="38" t="e">
        <f>IF(AND('Mapa final'!#REF!="Muy Baja",'Mapa final'!#REF!="Mayor"),CONCATENATE("R8C",'Mapa final'!#REF!),"")</f>
        <v>#REF!</v>
      </c>
      <c r="AC53" s="39" t="e">
        <f>IF(AND('Mapa final'!#REF!="Muy Baja",'Mapa final'!#REF!="Mayor"),CONCATENATE("R8C",'Mapa final'!#REF!),"")</f>
        <v>#REF!</v>
      </c>
      <c r="AD53" s="39" t="e">
        <f>IF(AND('Mapa final'!#REF!="Muy Baja",'Mapa final'!#REF!="Mayor"),CONCATENATE("R8C",'Mapa final'!#REF!),"")</f>
        <v>#REF!</v>
      </c>
      <c r="AE53" s="39" t="e">
        <f>IF(AND('Mapa final'!#REF!="Muy Baja",'Mapa final'!#REF!="Mayor"),CONCATENATE("R8C",'Mapa final'!#REF!),"")</f>
        <v>#REF!</v>
      </c>
      <c r="AF53" s="39" t="e">
        <f>IF(AND('Mapa final'!#REF!="Muy Baja",'Mapa final'!#REF!="Mayor"),CONCATENATE("R8C",'Mapa final'!#REF!),"")</f>
        <v>#REF!</v>
      </c>
      <c r="AG53" s="40" t="e">
        <f>IF(AND('Mapa final'!#REF!="Muy Baja",'Mapa final'!#REF!="Mayor"),CONCATENATE("R8C",'Mapa final'!#REF!),"")</f>
        <v>#REF!</v>
      </c>
      <c r="AH53" s="41" t="e">
        <f>IF(AND('Mapa final'!#REF!="Muy Baja",'Mapa final'!#REF!="Catastrófico"),CONCATENATE("R8C",'Mapa final'!#REF!),"")</f>
        <v>#REF!</v>
      </c>
      <c r="AI53" s="42" t="e">
        <f>IF(AND('Mapa final'!#REF!="Muy Baja",'Mapa final'!#REF!="Catastrófico"),CONCATENATE("R8C",'Mapa final'!#REF!),"")</f>
        <v>#REF!</v>
      </c>
      <c r="AJ53" s="42" t="e">
        <f>IF(AND('Mapa final'!#REF!="Muy Baja",'Mapa final'!#REF!="Catastrófico"),CONCATENATE("R8C",'Mapa final'!#REF!),"")</f>
        <v>#REF!</v>
      </c>
      <c r="AK53" s="42" t="e">
        <f>IF(AND('Mapa final'!#REF!="Muy Baja",'Mapa final'!#REF!="Catastrófico"),CONCATENATE("R8C",'Mapa final'!#REF!),"")</f>
        <v>#REF!</v>
      </c>
      <c r="AL53" s="42" t="e">
        <f>IF(AND('Mapa final'!#REF!="Muy Baja",'Mapa final'!#REF!="Catastrófico"),CONCATENATE("R8C",'Mapa final'!#REF!),"")</f>
        <v>#REF!</v>
      </c>
      <c r="AM53" s="43" t="e">
        <f>IF(AND('Mapa final'!#REF!="Muy Baja",'Mapa final'!#REF!="Catastrófico"),CONCATENATE("R8C",'Mapa final'!#REF!),"")</f>
        <v>#REF!</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320"/>
      <c r="C54" s="320"/>
      <c r="D54" s="321"/>
      <c r="E54" s="361"/>
      <c r="F54" s="362"/>
      <c r="G54" s="362"/>
      <c r="H54" s="362"/>
      <c r="I54" s="363"/>
      <c r="J54" s="62" t="e">
        <f>IF(AND('Mapa final'!#REF!="Muy Baja",'Mapa final'!#REF!="Leve"),CONCATENATE("R9C",'Mapa final'!#REF!),"")</f>
        <v>#REF!</v>
      </c>
      <c r="K54" s="63" t="e">
        <f>IF(AND('Mapa final'!#REF!="Muy Baja",'Mapa final'!#REF!="Leve"),CONCATENATE("R9C",'Mapa final'!#REF!),"")</f>
        <v>#REF!</v>
      </c>
      <c r="L54" s="63" t="e">
        <f>IF(AND('Mapa final'!#REF!="Muy Baja",'Mapa final'!#REF!="Leve"),CONCATENATE("R9C",'Mapa final'!#REF!),"")</f>
        <v>#REF!</v>
      </c>
      <c r="M54" s="63" t="e">
        <f>IF(AND('Mapa final'!#REF!="Muy Baja",'Mapa final'!#REF!="Leve"),CONCATENATE("R9C",'Mapa final'!#REF!),"")</f>
        <v>#REF!</v>
      </c>
      <c r="N54" s="63" t="e">
        <f>IF(AND('Mapa final'!#REF!="Muy Baja",'Mapa final'!#REF!="Leve"),CONCATENATE("R9C",'Mapa final'!#REF!),"")</f>
        <v>#REF!</v>
      </c>
      <c r="O54" s="64" t="e">
        <f>IF(AND('Mapa final'!#REF!="Muy Baja",'Mapa final'!#REF!="Leve"),CONCATENATE("R9C",'Mapa final'!#REF!),"")</f>
        <v>#REF!</v>
      </c>
      <c r="P54" s="62" t="e">
        <f>IF(AND('Mapa final'!#REF!="Muy Baja",'Mapa final'!#REF!="Menor"),CONCATENATE("R9C",'Mapa final'!#REF!),"")</f>
        <v>#REF!</v>
      </c>
      <c r="Q54" s="63" t="e">
        <f>IF(AND('Mapa final'!#REF!="Muy Baja",'Mapa final'!#REF!="Menor"),CONCATENATE("R9C",'Mapa final'!#REF!),"")</f>
        <v>#REF!</v>
      </c>
      <c r="R54" s="63" t="e">
        <f>IF(AND('Mapa final'!#REF!="Muy Baja",'Mapa final'!#REF!="Menor"),CONCATENATE("R9C",'Mapa final'!#REF!),"")</f>
        <v>#REF!</v>
      </c>
      <c r="S54" s="63" t="e">
        <f>IF(AND('Mapa final'!#REF!="Muy Baja",'Mapa final'!#REF!="Menor"),CONCATENATE("R9C",'Mapa final'!#REF!),"")</f>
        <v>#REF!</v>
      </c>
      <c r="T54" s="63" t="e">
        <f>IF(AND('Mapa final'!#REF!="Muy Baja",'Mapa final'!#REF!="Menor"),CONCATENATE("R9C",'Mapa final'!#REF!),"")</f>
        <v>#REF!</v>
      </c>
      <c r="U54" s="64" t="e">
        <f>IF(AND('Mapa final'!#REF!="Muy Baja",'Mapa final'!#REF!="Menor"),CONCATENATE("R9C",'Mapa final'!#REF!),"")</f>
        <v>#REF!</v>
      </c>
      <c r="V54" s="53" t="e">
        <f>IF(AND('Mapa final'!#REF!="Muy Baja",'Mapa final'!#REF!="Moderado"),CONCATENATE("R9C",'Mapa final'!#REF!),"")</f>
        <v>#REF!</v>
      </c>
      <c r="W54" s="54" t="e">
        <f>IF(AND('Mapa final'!#REF!="Muy Baja",'Mapa final'!#REF!="Moderado"),CONCATENATE("R9C",'Mapa final'!#REF!),"")</f>
        <v>#REF!</v>
      </c>
      <c r="X54" s="54" t="e">
        <f>IF(AND('Mapa final'!#REF!="Muy Baja",'Mapa final'!#REF!="Moderado"),CONCATENATE("R9C",'Mapa final'!#REF!),"")</f>
        <v>#REF!</v>
      </c>
      <c r="Y54" s="54" t="e">
        <f>IF(AND('Mapa final'!#REF!="Muy Baja",'Mapa final'!#REF!="Moderado"),CONCATENATE("R9C",'Mapa final'!#REF!),"")</f>
        <v>#REF!</v>
      </c>
      <c r="Z54" s="54" t="e">
        <f>IF(AND('Mapa final'!#REF!="Muy Baja",'Mapa final'!#REF!="Moderado"),CONCATENATE("R9C",'Mapa final'!#REF!),"")</f>
        <v>#REF!</v>
      </c>
      <c r="AA54" s="55" t="e">
        <f>IF(AND('Mapa final'!#REF!="Muy Baja",'Mapa final'!#REF!="Moderado"),CONCATENATE("R9C",'Mapa final'!#REF!),"")</f>
        <v>#REF!</v>
      </c>
      <c r="AB54" s="38" t="e">
        <f>IF(AND('Mapa final'!#REF!="Muy Baja",'Mapa final'!#REF!="Mayor"),CONCATENATE("R9C",'Mapa final'!#REF!),"")</f>
        <v>#REF!</v>
      </c>
      <c r="AC54" s="39" t="e">
        <f>IF(AND('Mapa final'!#REF!="Muy Baja",'Mapa final'!#REF!="Mayor"),CONCATENATE("R9C",'Mapa final'!#REF!),"")</f>
        <v>#REF!</v>
      </c>
      <c r="AD54" s="39" t="e">
        <f>IF(AND('Mapa final'!#REF!="Muy Baja",'Mapa final'!#REF!="Mayor"),CONCATENATE("R9C",'Mapa final'!#REF!),"")</f>
        <v>#REF!</v>
      </c>
      <c r="AE54" s="39" t="e">
        <f>IF(AND('Mapa final'!#REF!="Muy Baja",'Mapa final'!#REF!="Mayor"),CONCATENATE("R9C",'Mapa final'!#REF!),"")</f>
        <v>#REF!</v>
      </c>
      <c r="AF54" s="39" t="e">
        <f>IF(AND('Mapa final'!#REF!="Muy Baja",'Mapa final'!#REF!="Mayor"),CONCATENATE("R9C",'Mapa final'!#REF!),"")</f>
        <v>#REF!</v>
      </c>
      <c r="AG54" s="40" t="e">
        <f>IF(AND('Mapa final'!#REF!="Muy Baja",'Mapa final'!#REF!="Mayor"),CONCATENATE("R9C",'Mapa final'!#REF!),"")</f>
        <v>#REF!</v>
      </c>
      <c r="AH54" s="41" t="e">
        <f>IF(AND('Mapa final'!#REF!="Muy Baja",'Mapa final'!#REF!="Catastrófico"),CONCATENATE("R9C",'Mapa final'!#REF!),"")</f>
        <v>#REF!</v>
      </c>
      <c r="AI54" s="42" t="e">
        <f>IF(AND('Mapa final'!#REF!="Muy Baja",'Mapa final'!#REF!="Catastrófico"),CONCATENATE("R9C",'Mapa final'!#REF!),"")</f>
        <v>#REF!</v>
      </c>
      <c r="AJ54" s="42" t="e">
        <f>IF(AND('Mapa final'!#REF!="Muy Baja",'Mapa final'!#REF!="Catastrófico"),CONCATENATE("R9C",'Mapa final'!#REF!),"")</f>
        <v>#REF!</v>
      </c>
      <c r="AK54" s="42" t="e">
        <f>IF(AND('Mapa final'!#REF!="Muy Baja",'Mapa final'!#REF!="Catastrófico"),CONCATENATE("R9C",'Mapa final'!#REF!),"")</f>
        <v>#REF!</v>
      </c>
      <c r="AL54" s="42" t="e">
        <f>IF(AND('Mapa final'!#REF!="Muy Baja",'Mapa final'!#REF!="Catastrófico"),CONCATENATE("R9C",'Mapa final'!#REF!),"")</f>
        <v>#REF!</v>
      </c>
      <c r="AM54" s="43" t="e">
        <f>IF(AND('Mapa final'!#REF!="Muy Baja",'Mapa final'!#REF!="Catastrófico"),CONCATENATE("R9C",'Mapa final'!#REF!),"")</f>
        <v>#REF!</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320"/>
      <c r="C55" s="320"/>
      <c r="D55" s="321"/>
      <c r="E55" s="364"/>
      <c r="F55" s="365"/>
      <c r="G55" s="365"/>
      <c r="H55" s="365"/>
      <c r="I55" s="366"/>
      <c r="J55" s="65" t="e">
        <f>IF(AND('Mapa final'!#REF!="Muy Baja",'Mapa final'!#REF!="Leve"),CONCATENATE("R10C",'Mapa final'!#REF!),"")</f>
        <v>#REF!</v>
      </c>
      <c r="K55" s="66" t="e">
        <f>IF(AND('Mapa final'!#REF!="Muy Baja",'Mapa final'!#REF!="Leve"),CONCATENATE("R10C",'Mapa final'!#REF!),"")</f>
        <v>#REF!</v>
      </c>
      <c r="L55" s="66" t="e">
        <f>IF(AND('Mapa final'!#REF!="Muy Baja",'Mapa final'!#REF!="Leve"),CONCATENATE("R10C",'Mapa final'!#REF!),"")</f>
        <v>#REF!</v>
      </c>
      <c r="M55" s="66" t="e">
        <f>IF(AND('Mapa final'!#REF!="Muy Baja",'Mapa final'!#REF!="Leve"),CONCATENATE("R10C",'Mapa final'!#REF!),"")</f>
        <v>#REF!</v>
      </c>
      <c r="N55" s="66" t="e">
        <f>IF(AND('Mapa final'!#REF!="Muy Baja",'Mapa final'!#REF!="Leve"),CONCATENATE("R10C",'Mapa final'!#REF!),"")</f>
        <v>#REF!</v>
      </c>
      <c r="O55" s="67" t="e">
        <f>IF(AND('Mapa final'!#REF!="Muy Baja",'Mapa final'!#REF!="Leve"),CONCATENATE("R10C",'Mapa final'!#REF!),"")</f>
        <v>#REF!</v>
      </c>
      <c r="P55" s="65" t="e">
        <f>IF(AND('Mapa final'!#REF!="Muy Baja",'Mapa final'!#REF!="Menor"),CONCATENATE("R10C",'Mapa final'!#REF!),"")</f>
        <v>#REF!</v>
      </c>
      <c r="Q55" s="66" t="e">
        <f>IF(AND('Mapa final'!#REF!="Muy Baja",'Mapa final'!#REF!="Menor"),CONCATENATE("R10C",'Mapa final'!#REF!),"")</f>
        <v>#REF!</v>
      </c>
      <c r="R55" s="66" t="e">
        <f>IF(AND('Mapa final'!#REF!="Muy Baja",'Mapa final'!#REF!="Menor"),CONCATENATE("R10C",'Mapa final'!#REF!),"")</f>
        <v>#REF!</v>
      </c>
      <c r="S55" s="66" t="e">
        <f>IF(AND('Mapa final'!#REF!="Muy Baja",'Mapa final'!#REF!="Menor"),CONCATENATE("R10C",'Mapa final'!#REF!),"")</f>
        <v>#REF!</v>
      </c>
      <c r="T55" s="66" t="e">
        <f>IF(AND('Mapa final'!#REF!="Muy Baja",'Mapa final'!#REF!="Menor"),CONCATENATE("R10C",'Mapa final'!#REF!),"")</f>
        <v>#REF!</v>
      </c>
      <c r="U55" s="67" t="e">
        <f>IF(AND('Mapa final'!#REF!="Muy Baja",'Mapa final'!#REF!="Menor"),CONCATENATE("R10C",'Mapa final'!#REF!),"")</f>
        <v>#REF!</v>
      </c>
      <c r="V55" s="56" t="e">
        <f>IF(AND('Mapa final'!#REF!="Muy Baja",'Mapa final'!#REF!="Moderado"),CONCATENATE("R10C",'Mapa final'!#REF!),"")</f>
        <v>#REF!</v>
      </c>
      <c r="W55" s="57" t="e">
        <f>IF(AND('Mapa final'!#REF!="Muy Baja",'Mapa final'!#REF!="Moderado"),CONCATENATE("R10C",'Mapa final'!#REF!),"")</f>
        <v>#REF!</v>
      </c>
      <c r="X55" s="57" t="e">
        <f>IF(AND('Mapa final'!#REF!="Muy Baja",'Mapa final'!#REF!="Moderado"),CONCATENATE("R10C",'Mapa final'!#REF!),"")</f>
        <v>#REF!</v>
      </c>
      <c r="Y55" s="57" t="e">
        <f>IF(AND('Mapa final'!#REF!="Muy Baja",'Mapa final'!#REF!="Moderado"),CONCATENATE("R10C",'Mapa final'!#REF!),"")</f>
        <v>#REF!</v>
      </c>
      <c r="Z55" s="57" t="e">
        <f>IF(AND('Mapa final'!#REF!="Muy Baja",'Mapa final'!#REF!="Moderado"),CONCATENATE("R10C",'Mapa final'!#REF!),"")</f>
        <v>#REF!</v>
      </c>
      <c r="AA55" s="58" t="e">
        <f>IF(AND('Mapa final'!#REF!="Muy Baja",'Mapa final'!#REF!="Moderado"),CONCATENATE("R10C",'Mapa final'!#REF!),"")</f>
        <v>#REF!</v>
      </c>
      <c r="AB55" s="44" t="e">
        <f>IF(AND('Mapa final'!#REF!="Muy Baja",'Mapa final'!#REF!="Mayor"),CONCATENATE("R10C",'Mapa final'!#REF!),"")</f>
        <v>#REF!</v>
      </c>
      <c r="AC55" s="45" t="e">
        <f>IF(AND('Mapa final'!#REF!="Muy Baja",'Mapa final'!#REF!="Mayor"),CONCATENATE("R10C",'Mapa final'!#REF!),"")</f>
        <v>#REF!</v>
      </c>
      <c r="AD55" s="45" t="e">
        <f>IF(AND('Mapa final'!#REF!="Muy Baja",'Mapa final'!#REF!="Mayor"),CONCATENATE("R10C",'Mapa final'!#REF!),"")</f>
        <v>#REF!</v>
      </c>
      <c r="AE55" s="45" t="e">
        <f>IF(AND('Mapa final'!#REF!="Muy Baja",'Mapa final'!#REF!="Mayor"),CONCATENATE("R10C",'Mapa final'!#REF!),"")</f>
        <v>#REF!</v>
      </c>
      <c r="AF55" s="45" t="e">
        <f>IF(AND('Mapa final'!#REF!="Muy Baja",'Mapa final'!#REF!="Mayor"),CONCATENATE("R10C",'Mapa final'!#REF!),"")</f>
        <v>#REF!</v>
      </c>
      <c r="AG55" s="46" t="e">
        <f>IF(AND('Mapa final'!#REF!="Muy Baja",'Mapa final'!#REF!="Mayor"),CONCATENATE("R10C",'Mapa final'!#REF!),"")</f>
        <v>#REF!</v>
      </c>
      <c r="AH55" s="47" t="e">
        <f>IF(AND('Mapa final'!#REF!="Muy Baja",'Mapa final'!#REF!="Catastrófico"),CONCATENATE("R10C",'Mapa final'!#REF!),"")</f>
        <v>#REF!</v>
      </c>
      <c r="AI55" s="48" t="e">
        <f>IF(AND('Mapa final'!#REF!="Muy Baja",'Mapa final'!#REF!="Catastrófico"),CONCATENATE("R10C",'Mapa final'!#REF!),"")</f>
        <v>#REF!</v>
      </c>
      <c r="AJ55" s="48" t="e">
        <f>IF(AND('Mapa final'!#REF!="Muy Baja",'Mapa final'!#REF!="Catastrófico"),CONCATENATE("R10C",'Mapa final'!#REF!),"")</f>
        <v>#REF!</v>
      </c>
      <c r="AK55" s="48" t="e">
        <f>IF(AND('Mapa final'!#REF!="Muy Baja",'Mapa final'!#REF!="Catastrófico"),CONCATENATE("R10C",'Mapa final'!#REF!),"")</f>
        <v>#REF!</v>
      </c>
      <c r="AL55" s="48" t="e">
        <f>IF(AND('Mapa final'!#REF!="Muy Baja",'Mapa final'!#REF!="Catastrófico"),CONCATENATE("R10C",'Mapa final'!#REF!),"")</f>
        <v>#REF!</v>
      </c>
      <c r="AM55" s="49" t="e">
        <f>IF(AND('Mapa final'!#REF!="Muy Baja",'Mapa final'!#REF!="Catastrófico"),CONCATENATE("R10C",'Mapa final'!#REF!),"")</f>
        <v>#REF!</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358" t="s">
        <v>107</v>
      </c>
      <c r="K56" s="359"/>
      <c r="L56" s="359"/>
      <c r="M56" s="359"/>
      <c r="N56" s="359"/>
      <c r="O56" s="360"/>
      <c r="P56" s="358" t="s">
        <v>106</v>
      </c>
      <c r="Q56" s="359"/>
      <c r="R56" s="359"/>
      <c r="S56" s="359"/>
      <c r="T56" s="359"/>
      <c r="U56" s="360"/>
      <c r="V56" s="358" t="s">
        <v>105</v>
      </c>
      <c r="W56" s="359"/>
      <c r="X56" s="359"/>
      <c r="Y56" s="359"/>
      <c r="Z56" s="359"/>
      <c r="AA56" s="360"/>
      <c r="AB56" s="358" t="s">
        <v>104</v>
      </c>
      <c r="AC56" s="367"/>
      <c r="AD56" s="359"/>
      <c r="AE56" s="359"/>
      <c r="AF56" s="359"/>
      <c r="AG56" s="360"/>
      <c r="AH56" s="358" t="s">
        <v>103</v>
      </c>
      <c r="AI56" s="359"/>
      <c r="AJ56" s="359"/>
      <c r="AK56" s="359"/>
      <c r="AL56" s="359"/>
      <c r="AM56" s="360"/>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361"/>
      <c r="K57" s="362"/>
      <c r="L57" s="362"/>
      <c r="M57" s="362"/>
      <c r="N57" s="362"/>
      <c r="O57" s="363"/>
      <c r="P57" s="361"/>
      <c r="Q57" s="362"/>
      <c r="R57" s="362"/>
      <c r="S57" s="362"/>
      <c r="T57" s="362"/>
      <c r="U57" s="363"/>
      <c r="V57" s="361"/>
      <c r="W57" s="362"/>
      <c r="X57" s="362"/>
      <c r="Y57" s="362"/>
      <c r="Z57" s="362"/>
      <c r="AA57" s="363"/>
      <c r="AB57" s="361"/>
      <c r="AC57" s="362"/>
      <c r="AD57" s="362"/>
      <c r="AE57" s="362"/>
      <c r="AF57" s="362"/>
      <c r="AG57" s="363"/>
      <c r="AH57" s="361"/>
      <c r="AI57" s="362"/>
      <c r="AJ57" s="362"/>
      <c r="AK57" s="362"/>
      <c r="AL57" s="362"/>
      <c r="AM57" s="363"/>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361"/>
      <c r="K58" s="362"/>
      <c r="L58" s="362"/>
      <c r="M58" s="362"/>
      <c r="N58" s="362"/>
      <c r="O58" s="363"/>
      <c r="P58" s="361"/>
      <c r="Q58" s="362"/>
      <c r="R58" s="362"/>
      <c r="S58" s="362"/>
      <c r="T58" s="362"/>
      <c r="U58" s="363"/>
      <c r="V58" s="361"/>
      <c r="W58" s="362"/>
      <c r="X58" s="362"/>
      <c r="Y58" s="362"/>
      <c r="Z58" s="362"/>
      <c r="AA58" s="363"/>
      <c r="AB58" s="361"/>
      <c r="AC58" s="362"/>
      <c r="AD58" s="362"/>
      <c r="AE58" s="362"/>
      <c r="AF58" s="362"/>
      <c r="AG58" s="363"/>
      <c r="AH58" s="361"/>
      <c r="AI58" s="362"/>
      <c r="AJ58" s="362"/>
      <c r="AK58" s="362"/>
      <c r="AL58" s="362"/>
      <c r="AM58" s="363"/>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361"/>
      <c r="K59" s="362"/>
      <c r="L59" s="362"/>
      <c r="M59" s="362"/>
      <c r="N59" s="362"/>
      <c r="O59" s="363"/>
      <c r="P59" s="361"/>
      <c r="Q59" s="362"/>
      <c r="R59" s="362"/>
      <c r="S59" s="362"/>
      <c r="T59" s="362"/>
      <c r="U59" s="363"/>
      <c r="V59" s="361"/>
      <c r="W59" s="362"/>
      <c r="X59" s="362"/>
      <c r="Y59" s="362"/>
      <c r="Z59" s="362"/>
      <c r="AA59" s="363"/>
      <c r="AB59" s="361"/>
      <c r="AC59" s="362"/>
      <c r="AD59" s="362"/>
      <c r="AE59" s="362"/>
      <c r="AF59" s="362"/>
      <c r="AG59" s="363"/>
      <c r="AH59" s="361"/>
      <c r="AI59" s="362"/>
      <c r="AJ59" s="362"/>
      <c r="AK59" s="362"/>
      <c r="AL59" s="362"/>
      <c r="AM59" s="363"/>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361"/>
      <c r="K60" s="362"/>
      <c r="L60" s="362"/>
      <c r="M60" s="362"/>
      <c r="N60" s="362"/>
      <c r="O60" s="363"/>
      <c r="P60" s="361"/>
      <c r="Q60" s="362"/>
      <c r="R60" s="362"/>
      <c r="S60" s="362"/>
      <c r="T60" s="362"/>
      <c r="U60" s="363"/>
      <c r="V60" s="361"/>
      <c r="W60" s="362"/>
      <c r="X60" s="362"/>
      <c r="Y60" s="362"/>
      <c r="Z60" s="362"/>
      <c r="AA60" s="363"/>
      <c r="AB60" s="361"/>
      <c r="AC60" s="362"/>
      <c r="AD60" s="362"/>
      <c r="AE60" s="362"/>
      <c r="AF60" s="362"/>
      <c r="AG60" s="363"/>
      <c r="AH60" s="361"/>
      <c r="AI60" s="362"/>
      <c r="AJ60" s="362"/>
      <c r="AK60" s="362"/>
      <c r="AL60" s="362"/>
      <c r="AM60" s="363"/>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364"/>
      <c r="K61" s="365"/>
      <c r="L61" s="365"/>
      <c r="M61" s="365"/>
      <c r="N61" s="365"/>
      <c r="O61" s="366"/>
      <c r="P61" s="364"/>
      <c r="Q61" s="365"/>
      <c r="R61" s="365"/>
      <c r="S61" s="365"/>
      <c r="T61" s="365"/>
      <c r="U61" s="366"/>
      <c r="V61" s="364"/>
      <c r="W61" s="365"/>
      <c r="X61" s="365"/>
      <c r="Y61" s="365"/>
      <c r="Z61" s="365"/>
      <c r="AA61" s="366"/>
      <c r="AB61" s="364"/>
      <c r="AC61" s="365"/>
      <c r="AD61" s="365"/>
      <c r="AE61" s="365"/>
      <c r="AF61" s="365"/>
      <c r="AG61" s="366"/>
      <c r="AH61" s="364"/>
      <c r="AI61" s="365"/>
      <c r="AJ61" s="365"/>
      <c r="AK61" s="365"/>
      <c r="AL61" s="365"/>
      <c r="AM61" s="366"/>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AO16:AT25"/>
    <mergeCell ref="E16:I25"/>
    <mergeCell ref="AO6:AT15"/>
    <mergeCell ref="B2:I4"/>
    <mergeCell ref="J2:AM4"/>
    <mergeCell ref="B6:D55"/>
    <mergeCell ref="E6:I15"/>
    <mergeCell ref="E46:I55"/>
    <mergeCell ref="AO36:AT45"/>
    <mergeCell ref="E36:I45"/>
    <mergeCell ref="AO26:AT35"/>
    <mergeCell ref="E26:I35"/>
    <mergeCell ref="J56:O61"/>
    <mergeCell ref="P56:U61"/>
    <mergeCell ref="V56:AA61"/>
    <mergeCell ref="AB56:AG61"/>
    <mergeCell ref="AH56:AM6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K55"/>
  <sheetViews>
    <sheetView zoomScale="90" zoomScaleNormal="90" zoomScalePageLayoutView="90" workbookViewId="0">
      <selection activeCell="B5" sqref="B5"/>
    </sheetView>
  </sheetViews>
  <sheetFormatPr baseColWidth="10" defaultRowHeight="15" x14ac:dyDescent="0.25"/>
  <cols>
    <col min="2" max="2" width="24.140625" customWidth="1"/>
    <col min="3" max="3" width="70.140625" customWidth="1"/>
    <col min="4" max="4" width="29.85546875" customWidth="1"/>
  </cols>
  <sheetData>
    <row r="1" spans="1:37" ht="23.25" x14ac:dyDescent="0.25">
      <c r="A1" s="69"/>
      <c r="B1" s="407" t="s">
        <v>50</v>
      </c>
      <c r="C1" s="407"/>
      <c r="D1" s="407"/>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47</v>
      </c>
      <c r="D3" s="4" t="s">
        <v>3</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46</v>
      </c>
      <c r="C4" s="6" t="s">
        <v>97</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48</v>
      </c>
      <c r="C5" s="9" t="s">
        <v>98</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102</v>
      </c>
      <c r="C6" s="9" t="s">
        <v>99</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5</v>
      </c>
      <c r="C7" s="9" t="s">
        <v>100</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49</v>
      </c>
      <c r="C8" s="9" t="s">
        <v>101</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1"/>
      <c r="C9" s="91"/>
      <c r="D9" s="91"/>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2"/>
      <c r="C10" s="91"/>
      <c r="D10" s="91"/>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1"/>
      <c r="C11" s="91"/>
      <c r="D11" s="91"/>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1"/>
      <c r="C12" s="91"/>
      <c r="D12" s="91"/>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1"/>
      <c r="C13" s="91"/>
      <c r="D13" s="91"/>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1"/>
      <c r="C14" s="91"/>
      <c r="D14" s="91"/>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1"/>
      <c r="C15" s="91"/>
      <c r="D15" s="91"/>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1"/>
      <c r="C16" s="91"/>
      <c r="D16" s="91"/>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1"/>
      <c r="C17" s="91"/>
      <c r="D17" s="91"/>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1"/>
      <c r="C18" s="91"/>
      <c r="D18" s="91"/>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sheetPr>
  <dimension ref="A1:U232"/>
  <sheetViews>
    <sheetView zoomScale="40" zoomScaleNormal="40" zoomScalePageLayoutView="40" workbookViewId="0">
      <selection activeCell="D4" sqref="D4"/>
    </sheetView>
  </sheetViews>
  <sheetFormatPr baseColWidth="10"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408" t="s">
        <v>58</v>
      </c>
      <c r="C1" s="408"/>
      <c r="D1" s="408"/>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ht="30" x14ac:dyDescent="0.25">
      <c r="A3" s="69"/>
      <c r="B3" s="88"/>
      <c r="C3" s="22" t="s">
        <v>51</v>
      </c>
      <c r="D3" s="22" t="s">
        <v>52</v>
      </c>
      <c r="E3" s="69"/>
      <c r="F3" s="69"/>
      <c r="G3" s="69"/>
      <c r="H3" s="69"/>
      <c r="I3" s="69"/>
      <c r="J3" s="69"/>
      <c r="K3" s="69"/>
      <c r="L3" s="69"/>
      <c r="M3" s="69"/>
      <c r="N3" s="69"/>
      <c r="O3" s="69"/>
      <c r="P3" s="69"/>
      <c r="Q3" s="69"/>
      <c r="R3" s="69"/>
      <c r="S3" s="69"/>
      <c r="T3" s="69"/>
      <c r="U3" s="69"/>
    </row>
    <row r="4" spans="1:21" ht="33.75" x14ac:dyDescent="0.25">
      <c r="A4" s="87" t="s">
        <v>78</v>
      </c>
      <c r="B4" s="25" t="s">
        <v>96</v>
      </c>
      <c r="C4" s="30" t="s">
        <v>150</v>
      </c>
      <c r="D4" s="23" t="s">
        <v>92</v>
      </c>
      <c r="E4" s="69"/>
      <c r="F4" s="69"/>
      <c r="G4" s="69"/>
      <c r="H4" s="69"/>
      <c r="I4" s="69"/>
      <c r="J4" s="69"/>
      <c r="K4" s="69"/>
      <c r="L4" s="69"/>
      <c r="M4" s="69"/>
      <c r="N4" s="69"/>
      <c r="O4" s="69"/>
      <c r="P4" s="69"/>
      <c r="Q4" s="69"/>
      <c r="R4" s="69"/>
      <c r="S4" s="69"/>
      <c r="T4" s="69"/>
      <c r="U4" s="69"/>
    </row>
    <row r="5" spans="1:21" ht="67.5" x14ac:dyDescent="0.25">
      <c r="A5" s="87" t="s">
        <v>79</v>
      </c>
      <c r="B5" s="26" t="s">
        <v>54</v>
      </c>
      <c r="C5" s="31" t="s">
        <v>88</v>
      </c>
      <c r="D5" s="24" t="s">
        <v>93</v>
      </c>
      <c r="E5" s="69"/>
      <c r="F5" s="69"/>
      <c r="G5" s="69"/>
      <c r="H5" s="69"/>
      <c r="I5" s="69"/>
      <c r="J5" s="69"/>
      <c r="K5" s="69"/>
      <c r="L5" s="69"/>
      <c r="M5" s="69"/>
      <c r="N5" s="69"/>
      <c r="O5" s="69"/>
      <c r="P5" s="69"/>
      <c r="Q5" s="69"/>
      <c r="R5" s="69"/>
      <c r="S5" s="69"/>
      <c r="T5" s="69"/>
      <c r="U5" s="69"/>
    </row>
    <row r="6" spans="1:21" ht="67.5" x14ac:dyDescent="0.25">
      <c r="A6" s="87" t="s">
        <v>76</v>
      </c>
      <c r="B6" s="27" t="s">
        <v>55</v>
      </c>
      <c r="C6" s="31" t="s">
        <v>89</v>
      </c>
      <c r="D6" s="24" t="s">
        <v>95</v>
      </c>
      <c r="E6" s="69"/>
      <c r="F6" s="69"/>
      <c r="G6" s="69"/>
      <c r="H6" s="69"/>
      <c r="I6" s="69"/>
      <c r="J6" s="69"/>
      <c r="K6" s="69"/>
      <c r="L6" s="69"/>
      <c r="M6" s="69"/>
      <c r="N6" s="69"/>
      <c r="O6" s="69"/>
      <c r="P6" s="69"/>
      <c r="Q6" s="69"/>
      <c r="R6" s="69"/>
      <c r="S6" s="69"/>
      <c r="T6" s="69"/>
      <c r="U6" s="69"/>
    </row>
    <row r="7" spans="1:21" ht="101.25" x14ac:dyDescent="0.25">
      <c r="A7" s="87" t="s">
        <v>6</v>
      </c>
      <c r="B7" s="28" t="s">
        <v>56</v>
      </c>
      <c r="C7" s="31" t="s">
        <v>90</v>
      </c>
      <c r="D7" s="24" t="s">
        <v>94</v>
      </c>
      <c r="E7" s="69"/>
      <c r="F7" s="69"/>
      <c r="G7" s="69"/>
      <c r="H7" s="69"/>
      <c r="I7" s="69"/>
      <c r="J7" s="69"/>
      <c r="K7" s="69"/>
      <c r="L7" s="69"/>
      <c r="M7" s="69"/>
      <c r="N7" s="69"/>
      <c r="O7" s="69"/>
      <c r="P7" s="69"/>
      <c r="Q7" s="69"/>
      <c r="R7" s="69"/>
      <c r="S7" s="69"/>
      <c r="T7" s="69"/>
      <c r="U7" s="69"/>
    </row>
    <row r="8" spans="1:21" ht="67.5" x14ac:dyDescent="0.25">
      <c r="A8" s="87" t="s">
        <v>80</v>
      </c>
      <c r="B8" s="29" t="s">
        <v>57</v>
      </c>
      <c r="C8" s="31" t="s">
        <v>91</v>
      </c>
      <c r="D8" s="24" t="s">
        <v>113</v>
      </c>
      <c r="E8" s="69"/>
      <c r="F8" s="69"/>
      <c r="G8" s="69"/>
      <c r="H8" s="69"/>
      <c r="I8" s="69"/>
      <c r="J8" s="69"/>
      <c r="K8" s="69"/>
      <c r="L8" s="69"/>
      <c r="M8" s="69"/>
      <c r="N8" s="69"/>
      <c r="O8" s="69"/>
      <c r="P8" s="69"/>
      <c r="Q8" s="69"/>
      <c r="R8" s="69"/>
      <c r="S8" s="69"/>
      <c r="T8" s="69"/>
      <c r="U8" s="69"/>
    </row>
    <row r="9" spans="1:21" ht="20.25" x14ac:dyDescent="0.25">
      <c r="A9" s="87"/>
      <c r="B9" s="87"/>
      <c r="C9" s="89"/>
      <c r="D9" s="89"/>
      <c r="E9" s="69"/>
      <c r="F9" s="69"/>
      <c r="G9" s="69"/>
      <c r="H9" s="69"/>
      <c r="I9" s="69"/>
      <c r="J9" s="69"/>
      <c r="K9" s="69"/>
      <c r="L9" s="69"/>
      <c r="M9" s="69"/>
      <c r="N9" s="69"/>
      <c r="O9" s="69"/>
      <c r="P9" s="69"/>
      <c r="Q9" s="69"/>
      <c r="R9" s="69"/>
      <c r="S9" s="69"/>
      <c r="T9" s="69"/>
      <c r="U9" s="69"/>
    </row>
    <row r="10" spans="1:21" ht="16.5" x14ac:dyDescent="0.25">
      <c r="A10" s="87"/>
      <c r="B10" s="90"/>
      <c r="C10" s="90"/>
      <c r="D10" s="90"/>
      <c r="E10" s="69"/>
      <c r="F10" s="69"/>
      <c r="G10" s="69"/>
      <c r="H10" s="69"/>
      <c r="I10" s="69"/>
      <c r="J10" s="69"/>
      <c r="K10" s="69"/>
      <c r="L10" s="69"/>
      <c r="M10" s="69"/>
      <c r="N10" s="69"/>
      <c r="O10" s="69"/>
      <c r="P10" s="69"/>
      <c r="Q10" s="69"/>
      <c r="R10" s="69"/>
      <c r="S10" s="69"/>
      <c r="T10" s="69"/>
      <c r="U10" s="69"/>
    </row>
    <row r="11" spans="1:21" x14ac:dyDescent="0.25">
      <c r="A11" s="87"/>
      <c r="B11" s="87" t="s">
        <v>86</v>
      </c>
      <c r="C11" s="87" t="s">
        <v>138</v>
      </c>
      <c r="D11" s="87" t="s">
        <v>145</v>
      </c>
      <c r="E11" s="69"/>
      <c r="F11" s="69"/>
      <c r="G11" s="69"/>
      <c r="H11" s="69"/>
      <c r="I11" s="69"/>
      <c r="J11" s="69"/>
      <c r="K11" s="69"/>
      <c r="L11" s="69"/>
      <c r="M11" s="69"/>
      <c r="N11" s="69"/>
      <c r="O11" s="69"/>
      <c r="P11" s="69"/>
      <c r="Q11" s="69"/>
      <c r="R11" s="69"/>
      <c r="S11" s="69"/>
      <c r="T11" s="69"/>
      <c r="U11" s="69"/>
    </row>
    <row r="12" spans="1:21" x14ac:dyDescent="0.25">
      <c r="A12" s="87"/>
      <c r="B12" s="87" t="s">
        <v>84</v>
      </c>
      <c r="C12" s="87" t="s">
        <v>142</v>
      </c>
      <c r="D12" s="87" t="s">
        <v>146</v>
      </c>
      <c r="E12" s="69"/>
      <c r="F12" s="69"/>
      <c r="G12" s="69"/>
      <c r="H12" s="69"/>
      <c r="I12" s="69"/>
      <c r="J12" s="69"/>
      <c r="K12" s="69"/>
      <c r="L12" s="69"/>
      <c r="M12" s="69"/>
      <c r="N12" s="69"/>
      <c r="O12" s="69"/>
      <c r="P12" s="69"/>
      <c r="Q12" s="69"/>
      <c r="R12" s="69"/>
      <c r="S12" s="69"/>
      <c r="T12" s="69"/>
      <c r="U12" s="69"/>
    </row>
    <row r="13" spans="1:21" x14ac:dyDescent="0.25">
      <c r="A13" s="87"/>
      <c r="B13" s="87"/>
      <c r="C13" s="87" t="s">
        <v>141</v>
      </c>
      <c r="D13" s="87" t="s">
        <v>147</v>
      </c>
      <c r="E13" s="69"/>
      <c r="F13" s="69"/>
      <c r="G13" s="69"/>
      <c r="H13" s="69"/>
      <c r="I13" s="69"/>
      <c r="J13" s="69"/>
      <c r="K13" s="69"/>
      <c r="L13" s="69"/>
      <c r="M13" s="69"/>
      <c r="N13" s="69"/>
      <c r="O13" s="69"/>
      <c r="P13" s="69"/>
      <c r="Q13" s="69"/>
      <c r="R13" s="69"/>
      <c r="S13" s="69"/>
      <c r="T13" s="69"/>
      <c r="U13" s="69"/>
    </row>
    <row r="14" spans="1:21" x14ac:dyDescent="0.25">
      <c r="A14" s="87"/>
      <c r="B14" s="87"/>
      <c r="C14" s="87" t="s">
        <v>143</v>
      </c>
      <c r="D14" s="87" t="s">
        <v>148</v>
      </c>
      <c r="E14" s="69"/>
      <c r="F14" s="69"/>
      <c r="G14" s="69"/>
      <c r="H14" s="69"/>
      <c r="I14" s="69"/>
      <c r="J14" s="69"/>
      <c r="K14" s="69"/>
      <c r="L14" s="69"/>
      <c r="M14" s="69"/>
      <c r="N14" s="69"/>
      <c r="O14" s="69"/>
      <c r="P14" s="69"/>
      <c r="Q14" s="69"/>
      <c r="R14" s="69"/>
      <c r="S14" s="69"/>
      <c r="T14" s="69"/>
      <c r="U14" s="69"/>
    </row>
    <row r="15" spans="1:21" x14ac:dyDescent="0.25">
      <c r="A15" s="87"/>
      <c r="B15" s="87"/>
      <c r="C15" s="87" t="s">
        <v>144</v>
      </c>
      <c r="D15" s="87" t="s">
        <v>149</v>
      </c>
      <c r="E15" s="69"/>
      <c r="F15" s="69"/>
      <c r="G15" s="69"/>
      <c r="H15" s="69"/>
      <c r="I15" s="69"/>
      <c r="J15" s="69"/>
      <c r="K15" s="69"/>
      <c r="L15" s="69"/>
      <c r="M15" s="69"/>
      <c r="N15" s="69"/>
      <c r="O15" s="69"/>
      <c r="P15" s="69"/>
      <c r="Q15" s="69"/>
      <c r="R15" s="69"/>
      <c r="S15" s="69"/>
      <c r="T15" s="69"/>
      <c r="U15" s="69"/>
    </row>
    <row r="16" spans="1:21" x14ac:dyDescent="0.25">
      <c r="A16" s="87"/>
      <c r="B16" s="87"/>
      <c r="C16" s="87"/>
      <c r="D16" s="87"/>
      <c r="E16" s="69"/>
      <c r="F16" s="69"/>
      <c r="G16" s="69"/>
      <c r="H16" s="69"/>
      <c r="I16" s="69"/>
      <c r="J16" s="69"/>
      <c r="K16" s="69"/>
      <c r="L16" s="69"/>
      <c r="M16" s="69"/>
      <c r="N16" s="69"/>
      <c r="O16" s="69"/>
    </row>
    <row r="17" spans="1:15" x14ac:dyDescent="0.25">
      <c r="A17" s="87"/>
      <c r="B17" s="87"/>
      <c r="C17" s="87"/>
      <c r="D17" s="87"/>
      <c r="E17" s="69"/>
      <c r="F17" s="69"/>
      <c r="G17" s="69"/>
      <c r="H17" s="69"/>
      <c r="I17" s="69"/>
      <c r="J17" s="69"/>
      <c r="K17" s="69"/>
      <c r="L17" s="69"/>
      <c r="M17" s="69"/>
      <c r="N17" s="69"/>
      <c r="O17" s="69"/>
    </row>
    <row r="18" spans="1:15" x14ac:dyDescent="0.25">
      <c r="A18" s="87"/>
      <c r="B18" s="91"/>
      <c r="C18" s="91"/>
      <c r="D18" s="91"/>
      <c r="E18" s="69"/>
      <c r="F18" s="69"/>
      <c r="G18" s="69"/>
      <c r="H18" s="69"/>
      <c r="I18" s="69"/>
      <c r="J18" s="69"/>
      <c r="K18" s="69"/>
      <c r="L18" s="69"/>
      <c r="M18" s="69"/>
      <c r="N18" s="69"/>
      <c r="O18" s="69"/>
    </row>
    <row r="19" spans="1:15" x14ac:dyDescent="0.25">
      <c r="A19" s="87"/>
      <c r="B19" s="91"/>
      <c r="C19" s="91"/>
      <c r="D19" s="91"/>
      <c r="E19" s="69"/>
      <c r="F19" s="69"/>
      <c r="G19" s="69"/>
      <c r="H19" s="69"/>
      <c r="I19" s="69"/>
      <c r="J19" s="69"/>
      <c r="K19" s="69"/>
      <c r="L19" s="69"/>
      <c r="M19" s="69"/>
      <c r="N19" s="69"/>
      <c r="O19" s="69"/>
    </row>
    <row r="20" spans="1:15" x14ac:dyDescent="0.25">
      <c r="A20" s="87"/>
      <c r="B20" s="91"/>
      <c r="C20" s="91"/>
      <c r="D20" s="91"/>
      <c r="E20" s="69"/>
      <c r="F20" s="69"/>
      <c r="G20" s="69"/>
      <c r="H20" s="69"/>
      <c r="I20" s="69"/>
      <c r="J20" s="69"/>
      <c r="K20" s="69"/>
      <c r="L20" s="69"/>
      <c r="M20" s="69"/>
      <c r="N20" s="69"/>
      <c r="O20" s="69"/>
    </row>
    <row r="21" spans="1:15" x14ac:dyDescent="0.25">
      <c r="A21" s="87"/>
      <c r="B21" s="91"/>
      <c r="C21" s="91"/>
      <c r="D21" s="91"/>
      <c r="E21" s="69"/>
      <c r="F21" s="69"/>
      <c r="G21" s="69"/>
      <c r="H21" s="69"/>
      <c r="I21" s="69"/>
      <c r="J21" s="69"/>
      <c r="K21" s="69"/>
      <c r="L21" s="69"/>
      <c r="M21" s="69"/>
      <c r="N21" s="69"/>
      <c r="O21" s="69"/>
    </row>
    <row r="22" spans="1:15" ht="20.25" x14ac:dyDescent="0.25">
      <c r="A22" s="87"/>
      <c r="B22" s="87"/>
      <c r="C22" s="89"/>
      <c r="D22" s="89"/>
      <c r="E22" s="69"/>
      <c r="F22" s="69"/>
      <c r="G22" s="69"/>
      <c r="H22" s="69"/>
      <c r="I22" s="69"/>
      <c r="J22" s="69"/>
      <c r="K22" s="69"/>
      <c r="L22" s="69"/>
      <c r="M22" s="69"/>
      <c r="N22" s="69"/>
      <c r="O22" s="69"/>
    </row>
    <row r="23" spans="1:15" ht="20.25" x14ac:dyDescent="0.25">
      <c r="A23" s="87"/>
      <c r="B23" s="87"/>
      <c r="C23" s="89"/>
      <c r="D23" s="89"/>
      <c r="E23" s="69"/>
      <c r="F23" s="69"/>
      <c r="G23" s="69"/>
      <c r="H23" s="69"/>
      <c r="I23" s="69"/>
      <c r="J23" s="69"/>
      <c r="K23" s="69"/>
      <c r="L23" s="69"/>
      <c r="M23" s="69"/>
      <c r="N23" s="69"/>
      <c r="O23" s="69"/>
    </row>
    <row r="24" spans="1:15" ht="20.25" x14ac:dyDescent="0.25">
      <c r="A24" s="87"/>
      <c r="B24" s="87"/>
      <c r="C24" s="89"/>
      <c r="D24" s="89"/>
      <c r="E24" s="69"/>
      <c r="F24" s="69"/>
      <c r="G24" s="69"/>
      <c r="H24" s="69"/>
      <c r="I24" s="69"/>
      <c r="J24" s="69"/>
      <c r="K24" s="69"/>
      <c r="L24" s="69"/>
      <c r="M24" s="69"/>
      <c r="N24" s="69"/>
      <c r="O24" s="69"/>
    </row>
    <row r="25" spans="1:15" ht="20.25" x14ac:dyDescent="0.25">
      <c r="A25" s="87"/>
      <c r="B25" s="87"/>
      <c r="C25" s="89"/>
      <c r="D25" s="89"/>
      <c r="E25" s="69"/>
      <c r="F25" s="69"/>
      <c r="G25" s="69"/>
      <c r="H25" s="69"/>
      <c r="I25" s="69"/>
      <c r="J25" s="69"/>
      <c r="K25" s="69"/>
      <c r="L25" s="69"/>
      <c r="M25" s="69"/>
      <c r="N25" s="69"/>
      <c r="O25" s="69"/>
    </row>
    <row r="26" spans="1:15" ht="20.25" x14ac:dyDescent="0.25">
      <c r="A26" s="87"/>
      <c r="B26" s="87"/>
      <c r="C26" s="89"/>
      <c r="D26" s="89"/>
      <c r="E26" s="69"/>
      <c r="F26" s="69"/>
      <c r="G26" s="69"/>
      <c r="H26" s="69"/>
      <c r="I26" s="69"/>
      <c r="J26" s="69"/>
      <c r="K26" s="69"/>
      <c r="L26" s="69"/>
      <c r="M26" s="69"/>
      <c r="N26" s="69"/>
      <c r="O26" s="69"/>
    </row>
    <row r="27" spans="1:15" ht="20.25" x14ac:dyDescent="0.25">
      <c r="A27" s="87"/>
      <c r="B27" s="87"/>
      <c r="C27" s="89"/>
      <c r="D27" s="89"/>
      <c r="E27" s="69"/>
      <c r="F27" s="69"/>
      <c r="G27" s="69"/>
      <c r="H27" s="69"/>
      <c r="I27" s="69"/>
      <c r="J27" s="69"/>
      <c r="K27" s="69"/>
      <c r="L27" s="69"/>
      <c r="M27" s="69"/>
      <c r="N27" s="69"/>
      <c r="O27" s="69"/>
    </row>
    <row r="28" spans="1:15" ht="20.25" x14ac:dyDescent="0.25">
      <c r="A28" s="87"/>
      <c r="B28" s="87"/>
      <c r="C28" s="89"/>
      <c r="D28" s="89"/>
      <c r="E28" s="69"/>
      <c r="F28" s="69"/>
      <c r="G28" s="69"/>
      <c r="H28" s="69"/>
      <c r="I28" s="69"/>
      <c r="J28" s="69"/>
      <c r="K28" s="69"/>
      <c r="L28" s="69"/>
      <c r="M28" s="69"/>
      <c r="N28" s="69"/>
      <c r="O28" s="69"/>
    </row>
    <row r="29" spans="1:15" ht="20.25" x14ac:dyDescent="0.25">
      <c r="A29" s="87"/>
      <c r="B29" s="87"/>
      <c r="C29" s="89"/>
      <c r="D29" s="89"/>
      <c r="E29" s="69"/>
      <c r="F29" s="69"/>
      <c r="G29" s="69"/>
      <c r="H29" s="69"/>
      <c r="I29" s="69"/>
      <c r="J29" s="69"/>
      <c r="K29" s="69"/>
      <c r="L29" s="69"/>
      <c r="M29" s="69"/>
      <c r="N29" s="69"/>
      <c r="O29" s="69"/>
    </row>
    <row r="30" spans="1:15" ht="20.25" x14ac:dyDescent="0.25">
      <c r="A30" s="87"/>
      <c r="B30" s="87"/>
      <c r="C30" s="89"/>
      <c r="D30" s="89"/>
      <c r="E30" s="69"/>
      <c r="F30" s="69"/>
      <c r="G30" s="69"/>
      <c r="H30" s="69"/>
      <c r="I30" s="69"/>
      <c r="J30" s="69"/>
      <c r="K30" s="69"/>
      <c r="L30" s="69"/>
      <c r="M30" s="69"/>
      <c r="N30" s="69"/>
      <c r="O30" s="69"/>
    </row>
    <row r="31" spans="1:15" ht="20.25" x14ac:dyDescent="0.25">
      <c r="A31" s="87"/>
      <c r="B31" s="87"/>
      <c r="C31" s="89"/>
      <c r="D31" s="89"/>
      <c r="E31" s="69"/>
      <c r="F31" s="69"/>
      <c r="G31" s="69"/>
      <c r="H31" s="69"/>
      <c r="I31" s="69"/>
      <c r="J31" s="69"/>
      <c r="K31" s="69"/>
      <c r="L31" s="69"/>
      <c r="M31" s="69"/>
      <c r="N31" s="69"/>
      <c r="O31" s="69"/>
    </row>
    <row r="32" spans="1:15" ht="20.25" x14ac:dyDescent="0.25">
      <c r="A32" s="87"/>
      <c r="B32" s="87"/>
      <c r="C32" s="89"/>
      <c r="D32" s="89"/>
      <c r="E32" s="69"/>
      <c r="F32" s="69"/>
      <c r="G32" s="69"/>
      <c r="H32" s="69"/>
      <c r="I32" s="69"/>
      <c r="J32" s="69"/>
      <c r="K32" s="69"/>
      <c r="L32" s="69"/>
      <c r="M32" s="69"/>
      <c r="N32" s="69"/>
      <c r="O32" s="69"/>
    </row>
    <row r="33" spans="1:15" ht="20.25" x14ac:dyDescent="0.25">
      <c r="A33" s="87"/>
      <c r="B33" s="87"/>
      <c r="C33" s="89"/>
      <c r="D33" s="89"/>
      <c r="E33" s="69"/>
      <c r="F33" s="69"/>
      <c r="G33" s="69"/>
      <c r="H33" s="69"/>
      <c r="I33" s="69"/>
      <c r="J33" s="69"/>
      <c r="K33" s="69"/>
      <c r="L33" s="69"/>
      <c r="M33" s="69"/>
      <c r="N33" s="69"/>
      <c r="O33" s="69"/>
    </row>
    <row r="34" spans="1:15" ht="20.25" x14ac:dyDescent="0.25">
      <c r="A34" s="87"/>
      <c r="B34" s="87"/>
      <c r="C34" s="89"/>
      <c r="D34" s="89"/>
      <c r="E34" s="69"/>
      <c r="F34" s="69"/>
      <c r="G34" s="69"/>
      <c r="H34" s="69"/>
      <c r="I34" s="69"/>
      <c r="J34" s="69"/>
      <c r="K34" s="69"/>
      <c r="L34" s="69"/>
      <c r="M34" s="69"/>
      <c r="N34" s="69"/>
      <c r="O34" s="69"/>
    </row>
    <row r="35" spans="1:15" ht="20.25" x14ac:dyDescent="0.25">
      <c r="A35" s="87"/>
      <c r="B35" s="87"/>
      <c r="C35" s="89"/>
      <c r="D35" s="89"/>
      <c r="E35" s="69"/>
      <c r="F35" s="69"/>
      <c r="G35" s="69"/>
      <c r="H35" s="69"/>
      <c r="I35" s="69"/>
      <c r="J35" s="69"/>
      <c r="K35" s="69"/>
      <c r="L35" s="69"/>
      <c r="M35" s="69"/>
      <c r="N35" s="69"/>
      <c r="O35" s="69"/>
    </row>
    <row r="36" spans="1:15" ht="20.25" x14ac:dyDescent="0.25">
      <c r="A36" s="87"/>
      <c r="B36" s="87"/>
      <c r="C36" s="89"/>
      <c r="D36" s="89"/>
      <c r="E36" s="69"/>
      <c r="F36" s="69"/>
      <c r="G36" s="69"/>
      <c r="H36" s="69"/>
      <c r="I36" s="69"/>
      <c r="J36" s="69"/>
      <c r="K36" s="69"/>
      <c r="L36" s="69"/>
      <c r="M36" s="69"/>
      <c r="N36" s="69"/>
      <c r="O36" s="69"/>
    </row>
    <row r="37" spans="1:15" ht="20.25" x14ac:dyDescent="0.25">
      <c r="A37" s="87"/>
      <c r="B37" s="87"/>
      <c r="C37" s="89"/>
      <c r="D37" s="89"/>
      <c r="E37" s="69"/>
      <c r="F37" s="69"/>
      <c r="G37" s="69"/>
      <c r="H37" s="69"/>
      <c r="I37" s="69"/>
      <c r="J37" s="69"/>
      <c r="K37" s="69"/>
      <c r="L37" s="69"/>
      <c r="M37" s="69"/>
      <c r="N37" s="69"/>
      <c r="O37" s="69"/>
    </row>
    <row r="38" spans="1:15" ht="20.25" x14ac:dyDescent="0.25">
      <c r="A38" s="87"/>
      <c r="B38" s="87"/>
      <c r="C38" s="89"/>
      <c r="D38" s="89"/>
      <c r="E38" s="69"/>
      <c r="F38" s="69"/>
      <c r="G38" s="69"/>
      <c r="H38" s="69"/>
      <c r="I38" s="69"/>
      <c r="J38" s="69"/>
      <c r="K38" s="69"/>
      <c r="L38" s="69"/>
      <c r="M38" s="69"/>
      <c r="N38" s="69"/>
      <c r="O38" s="69"/>
    </row>
    <row r="39" spans="1:15" ht="20.25" x14ac:dyDescent="0.25">
      <c r="A39" s="87"/>
      <c r="B39" s="87"/>
      <c r="C39" s="89"/>
      <c r="D39" s="89"/>
      <c r="E39" s="69"/>
      <c r="F39" s="69"/>
      <c r="G39" s="69"/>
      <c r="H39" s="69"/>
      <c r="I39" s="69"/>
      <c r="J39" s="69"/>
      <c r="K39" s="69"/>
      <c r="L39" s="69"/>
      <c r="M39" s="69"/>
      <c r="N39" s="69"/>
      <c r="O39" s="69"/>
    </row>
    <row r="40" spans="1:15" ht="20.25" x14ac:dyDescent="0.25">
      <c r="A40" s="87"/>
      <c r="B40" s="87"/>
      <c r="C40" s="89"/>
      <c r="D40" s="89"/>
      <c r="E40" s="69"/>
      <c r="F40" s="69"/>
      <c r="G40" s="69"/>
      <c r="H40" s="69"/>
      <c r="I40" s="69"/>
      <c r="J40" s="69"/>
      <c r="K40" s="69"/>
      <c r="L40" s="69"/>
      <c r="M40" s="69"/>
      <c r="N40" s="69"/>
      <c r="O40" s="69"/>
    </row>
    <row r="41" spans="1:15" ht="20.25" x14ac:dyDescent="0.25">
      <c r="A41" s="87"/>
      <c r="B41" s="87"/>
      <c r="C41" s="89"/>
      <c r="D41" s="89"/>
      <c r="E41" s="69"/>
      <c r="F41" s="69"/>
      <c r="G41" s="69"/>
      <c r="H41" s="69"/>
      <c r="I41" s="69"/>
      <c r="J41" s="69"/>
      <c r="K41" s="69"/>
      <c r="L41" s="69"/>
      <c r="M41" s="69"/>
      <c r="N41" s="69"/>
      <c r="O41" s="69"/>
    </row>
    <row r="42" spans="1:15" ht="20.25" x14ac:dyDescent="0.25">
      <c r="A42" s="87"/>
      <c r="B42" s="87"/>
      <c r="C42" s="89"/>
      <c r="D42" s="89"/>
      <c r="E42" s="69"/>
      <c r="F42" s="69"/>
      <c r="G42" s="69"/>
      <c r="H42" s="69"/>
      <c r="I42" s="69"/>
      <c r="J42" s="69"/>
      <c r="K42" s="69"/>
      <c r="L42" s="69"/>
      <c r="M42" s="69"/>
      <c r="N42" s="69"/>
      <c r="O42" s="69"/>
    </row>
    <row r="43" spans="1:15" ht="20.25" x14ac:dyDescent="0.25">
      <c r="A43" s="87"/>
      <c r="B43" s="87"/>
      <c r="C43" s="89"/>
      <c r="D43" s="89"/>
      <c r="E43" s="69"/>
      <c r="F43" s="69"/>
      <c r="G43" s="69"/>
      <c r="H43" s="69"/>
      <c r="I43" s="69"/>
      <c r="J43" s="69"/>
      <c r="K43" s="69"/>
      <c r="L43" s="69"/>
      <c r="M43" s="69"/>
      <c r="N43" s="69"/>
      <c r="O43" s="69"/>
    </row>
    <row r="44" spans="1:15" ht="20.25" x14ac:dyDescent="0.25">
      <c r="A44" s="87"/>
      <c r="B44" s="87"/>
      <c r="C44" s="89"/>
      <c r="D44" s="89"/>
      <c r="E44" s="69"/>
      <c r="F44" s="69"/>
      <c r="G44" s="69"/>
      <c r="H44" s="69"/>
      <c r="I44" s="69"/>
      <c r="J44" s="69"/>
      <c r="K44" s="69"/>
      <c r="L44" s="69"/>
      <c r="M44" s="69"/>
      <c r="N44" s="69"/>
      <c r="O44" s="69"/>
    </row>
    <row r="45" spans="1:15" ht="20.25" x14ac:dyDescent="0.25">
      <c r="A45" s="87"/>
      <c r="B45" s="87"/>
      <c r="C45" s="89"/>
      <c r="D45" s="89"/>
      <c r="E45" s="69"/>
      <c r="F45" s="69"/>
      <c r="G45" s="69"/>
      <c r="H45" s="69"/>
      <c r="I45" s="69"/>
      <c r="J45" s="69"/>
      <c r="K45" s="69"/>
      <c r="L45" s="69"/>
      <c r="M45" s="69"/>
      <c r="N45" s="69"/>
      <c r="O45" s="69"/>
    </row>
    <row r="46" spans="1:15" ht="20.25" x14ac:dyDescent="0.25">
      <c r="A46" s="87"/>
      <c r="B46" s="87"/>
      <c r="C46" s="89"/>
      <c r="D46" s="89"/>
      <c r="E46" s="69"/>
      <c r="F46" s="69"/>
      <c r="G46" s="69"/>
      <c r="H46" s="69"/>
      <c r="I46" s="69"/>
      <c r="J46" s="69"/>
      <c r="K46" s="69"/>
      <c r="L46" s="69"/>
      <c r="M46" s="69"/>
      <c r="N46" s="69"/>
      <c r="O46" s="69"/>
    </row>
    <row r="47" spans="1:15" ht="20.25" x14ac:dyDescent="0.25">
      <c r="A47" s="87"/>
      <c r="B47" s="87"/>
      <c r="C47" s="89"/>
      <c r="D47" s="89"/>
      <c r="E47" s="69"/>
      <c r="F47" s="69"/>
      <c r="G47" s="69"/>
      <c r="H47" s="69"/>
      <c r="I47" s="69"/>
      <c r="J47" s="69"/>
      <c r="K47" s="69"/>
      <c r="L47" s="69"/>
      <c r="M47" s="69"/>
      <c r="N47" s="69"/>
      <c r="O47" s="69"/>
    </row>
    <row r="48" spans="1:15" ht="20.25" x14ac:dyDescent="0.25">
      <c r="A48" s="87"/>
      <c r="B48" s="87"/>
      <c r="C48" s="89"/>
      <c r="D48" s="89"/>
      <c r="E48" s="69"/>
      <c r="F48" s="69"/>
      <c r="G48" s="69"/>
      <c r="H48" s="69"/>
      <c r="I48" s="69"/>
      <c r="J48" s="69"/>
      <c r="K48" s="69"/>
      <c r="L48" s="69"/>
      <c r="M48" s="69"/>
      <c r="N48" s="69"/>
      <c r="O48" s="69"/>
    </row>
    <row r="49" spans="1:15" ht="20.25" x14ac:dyDescent="0.25">
      <c r="A49" s="87"/>
      <c r="B49" s="87"/>
      <c r="C49" s="89"/>
      <c r="D49" s="89"/>
      <c r="E49" s="69"/>
      <c r="F49" s="69"/>
      <c r="G49" s="69"/>
      <c r="H49" s="69"/>
      <c r="I49" s="69"/>
      <c r="J49" s="69"/>
      <c r="K49" s="69"/>
      <c r="L49" s="69"/>
      <c r="M49" s="69"/>
      <c r="N49" s="69"/>
      <c r="O49" s="69"/>
    </row>
    <row r="50" spans="1:15" ht="20.25" x14ac:dyDescent="0.25">
      <c r="A50" s="87"/>
      <c r="B50" s="87"/>
      <c r="C50" s="89"/>
      <c r="D50" s="89"/>
      <c r="E50" s="69"/>
      <c r="F50" s="69"/>
      <c r="G50" s="69"/>
      <c r="H50" s="69"/>
      <c r="I50" s="69"/>
      <c r="J50" s="69"/>
      <c r="K50" s="69"/>
      <c r="L50" s="69"/>
      <c r="M50" s="69"/>
      <c r="N50" s="69"/>
      <c r="O50" s="69"/>
    </row>
    <row r="51" spans="1:15" ht="20.25" x14ac:dyDescent="0.25">
      <c r="A51" s="87"/>
      <c r="B51" s="87"/>
      <c r="C51" s="89"/>
      <c r="D51" s="89"/>
      <c r="E51" s="69"/>
      <c r="F51" s="69"/>
      <c r="G51" s="69"/>
      <c r="H51" s="69"/>
      <c r="I51" s="69"/>
      <c r="J51" s="69"/>
      <c r="K51" s="69"/>
      <c r="L51" s="69"/>
      <c r="M51" s="69"/>
      <c r="N51" s="69"/>
      <c r="O51" s="69"/>
    </row>
    <row r="52" spans="1:15" ht="20.25" x14ac:dyDescent="0.25">
      <c r="A52" s="87"/>
      <c r="B52" s="15"/>
      <c r="C52" s="20"/>
      <c r="D52" s="20"/>
    </row>
    <row r="53" spans="1:15" ht="20.25" x14ac:dyDescent="0.25">
      <c r="A53" s="87"/>
      <c r="B53" s="15"/>
      <c r="C53" s="20"/>
      <c r="D53" s="20"/>
    </row>
    <row r="54" spans="1:15" ht="20.25" x14ac:dyDescent="0.25">
      <c r="A54" s="87"/>
      <c r="B54" s="15"/>
      <c r="C54" s="20"/>
      <c r="D54" s="20"/>
    </row>
    <row r="55" spans="1:15" ht="20.25" x14ac:dyDescent="0.25">
      <c r="A55" s="87"/>
      <c r="B55" s="15"/>
      <c r="C55" s="20"/>
      <c r="D55" s="20"/>
    </row>
    <row r="56" spans="1:15" ht="20.25" x14ac:dyDescent="0.25">
      <c r="A56" s="87"/>
      <c r="B56" s="15"/>
      <c r="C56" s="20"/>
      <c r="D56" s="20"/>
    </row>
    <row r="57" spans="1:15" ht="20.25" x14ac:dyDescent="0.25">
      <c r="A57" s="87"/>
      <c r="B57" s="15"/>
      <c r="C57" s="20"/>
      <c r="D57" s="20"/>
    </row>
    <row r="58" spans="1:15" ht="20.25" x14ac:dyDescent="0.25">
      <c r="A58" s="87"/>
      <c r="B58" s="15"/>
      <c r="C58" s="20"/>
      <c r="D58" s="20"/>
    </row>
    <row r="59" spans="1:15" ht="20.25" x14ac:dyDescent="0.25">
      <c r="A59" s="87"/>
      <c r="B59" s="15"/>
      <c r="C59" s="20"/>
      <c r="D59" s="20"/>
    </row>
    <row r="60" spans="1:15" ht="20.25" x14ac:dyDescent="0.25">
      <c r="A60" s="87"/>
      <c r="B60" s="15"/>
      <c r="C60" s="20"/>
      <c r="D60" s="20"/>
    </row>
    <row r="61" spans="1:15" ht="20.25" x14ac:dyDescent="0.25">
      <c r="A61" s="87"/>
      <c r="B61" s="15"/>
      <c r="C61" s="20"/>
      <c r="D61" s="20"/>
    </row>
    <row r="62" spans="1:15" ht="20.25" x14ac:dyDescent="0.25">
      <c r="A62" s="87"/>
      <c r="B62" s="15"/>
      <c r="C62" s="20"/>
      <c r="D62" s="20"/>
    </row>
    <row r="63" spans="1:15" ht="20.25" x14ac:dyDescent="0.25">
      <c r="A63" s="87"/>
      <c r="B63" s="15"/>
      <c r="C63" s="20"/>
      <c r="D63" s="20"/>
    </row>
    <row r="64" spans="1:15" ht="20.25" x14ac:dyDescent="0.25">
      <c r="A64" s="87"/>
      <c r="B64" s="15"/>
      <c r="C64" s="20"/>
      <c r="D64" s="20"/>
    </row>
    <row r="65" spans="1:4" ht="20.25" x14ac:dyDescent="0.25">
      <c r="A65" s="87"/>
      <c r="B65" s="15"/>
      <c r="C65" s="20"/>
      <c r="D65" s="20"/>
    </row>
    <row r="66" spans="1:4" ht="20.25" x14ac:dyDescent="0.25">
      <c r="A66" s="87"/>
      <c r="B66" s="15"/>
      <c r="C66" s="20"/>
      <c r="D66" s="20"/>
    </row>
    <row r="67" spans="1:4" ht="20.25" x14ac:dyDescent="0.25">
      <c r="A67" s="87"/>
      <c r="B67" s="15"/>
      <c r="C67" s="20"/>
      <c r="D67" s="20"/>
    </row>
    <row r="68" spans="1:4" ht="20.25" x14ac:dyDescent="0.25">
      <c r="A68" s="87"/>
      <c r="B68" s="15"/>
      <c r="C68" s="20"/>
      <c r="D68" s="20"/>
    </row>
    <row r="69" spans="1:4" ht="20.25" x14ac:dyDescent="0.25">
      <c r="A69" s="87"/>
      <c r="B69" s="15"/>
      <c r="C69" s="20"/>
      <c r="D69" s="20"/>
    </row>
    <row r="70" spans="1:4" ht="20.25" x14ac:dyDescent="0.25">
      <c r="A70" s="87"/>
      <c r="B70" s="15"/>
      <c r="C70" s="20"/>
      <c r="D70" s="20"/>
    </row>
    <row r="71" spans="1:4" ht="20.25" x14ac:dyDescent="0.25">
      <c r="A71" s="87"/>
      <c r="B71" s="15"/>
      <c r="C71" s="20"/>
      <c r="D71" s="20"/>
    </row>
    <row r="72" spans="1:4" ht="20.25" x14ac:dyDescent="0.25">
      <c r="A72" s="87"/>
      <c r="B72" s="15"/>
      <c r="C72" s="20"/>
      <c r="D72" s="20"/>
    </row>
    <row r="73" spans="1:4" ht="20.25" x14ac:dyDescent="0.25">
      <c r="A73" s="87"/>
      <c r="B73" s="15"/>
      <c r="C73" s="20"/>
      <c r="D73" s="20"/>
    </row>
    <row r="74" spans="1:4" ht="20.25" x14ac:dyDescent="0.25">
      <c r="A74" s="87"/>
      <c r="B74" s="15"/>
      <c r="C74" s="20"/>
      <c r="D74" s="20"/>
    </row>
    <row r="75" spans="1:4" ht="20.25" x14ac:dyDescent="0.25">
      <c r="A75" s="87"/>
      <c r="B75" s="15"/>
      <c r="C75" s="20"/>
      <c r="D75" s="20"/>
    </row>
    <row r="76" spans="1:4" ht="20.25" x14ac:dyDescent="0.25">
      <c r="A76" s="87"/>
      <c r="B76" s="15"/>
      <c r="C76" s="20"/>
      <c r="D76" s="20"/>
    </row>
    <row r="77" spans="1:4" ht="20.25" x14ac:dyDescent="0.25">
      <c r="A77" s="87"/>
      <c r="B77" s="15"/>
      <c r="C77" s="20"/>
      <c r="D77" s="20"/>
    </row>
    <row r="78" spans="1:4" ht="20.25" x14ac:dyDescent="0.25">
      <c r="A78" s="87"/>
      <c r="B78" s="15"/>
      <c r="C78" s="20"/>
      <c r="D78" s="20"/>
    </row>
    <row r="79" spans="1:4" ht="20.25" x14ac:dyDescent="0.25">
      <c r="A79" s="87"/>
      <c r="B79" s="15"/>
      <c r="C79" s="20"/>
      <c r="D79" s="20"/>
    </row>
    <row r="80" spans="1:4" ht="20.25" x14ac:dyDescent="0.25">
      <c r="A80" s="87"/>
      <c r="B80" s="15"/>
      <c r="C80" s="20"/>
      <c r="D80" s="20"/>
    </row>
    <row r="81" spans="1:4" ht="20.25" x14ac:dyDescent="0.25">
      <c r="A81" s="87"/>
      <c r="B81" s="15"/>
      <c r="C81" s="20"/>
      <c r="D81" s="20"/>
    </row>
    <row r="82" spans="1:4" ht="20.25" x14ac:dyDescent="0.25">
      <c r="A82" s="87"/>
      <c r="B82" s="15"/>
      <c r="C82" s="20"/>
      <c r="D82" s="20"/>
    </row>
    <row r="83" spans="1:4" ht="20.25" x14ac:dyDescent="0.25">
      <c r="A83" s="87"/>
      <c r="B83" s="15"/>
      <c r="C83" s="20"/>
      <c r="D83" s="20"/>
    </row>
    <row r="84" spans="1:4" ht="20.25" x14ac:dyDescent="0.25">
      <c r="A84" s="87"/>
      <c r="B84" s="15"/>
      <c r="C84" s="20"/>
      <c r="D84" s="20"/>
    </row>
    <row r="85" spans="1:4" ht="20.25" x14ac:dyDescent="0.25">
      <c r="A85" s="87"/>
      <c r="B85" s="15"/>
      <c r="C85" s="20"/>
      <c r="D85" s="20"/>
    </row>
    <row r="86" spans="1:4" ht="20.25" x14ac:dyDescent="0.25">
      <c r="A86" s="87"/>
      <c r="B86" s="15"/>
      <c r="C86" s="20"/>
      <c r="D86" s="20"/>
    </row>
    <row r="87" spans="1:4" ht="20.25" x14ac:dyDescent="0.25">
      <c r="A87" s="87"/>
      <c r="B87" s="15"/>
      <c r="C87" s="20"/>
      <c r="D87" s="20"/>
    </row>
    <row r="88" spans="1:4" ht="20.25" x14ac:dyDescent="0.25">
      <c r="A88" s="87"/>
      <c r="B88" s="15"/>
      <c r="C88" s="20"/>
      <c r="D88" s="20"/>
    </row>
    <row r="89" spans="1:4" ht="20.25" x14ac:dyDescent="0.25">
      <c r="A89" s="87"/>
      <c r="B89" s="15"/>
      <c r="C89" s="20"/>
      <c r="D89" s="20"/>
    </row>
    <row r="90" spans="1:4" ht="20.25" x14ac:dyDescent="0.25">
      <c r="A90" s="87"/>
      <c r="B90" s="15"/>
      <c r="C90" s="20"/>
      <c r="D90" s="20"/>
    </row>
    <row r="91" spans="1:4" ht="20.25" x14ac:dyDescent="0.25">
      <c r="A91" s="87"/>
      <c r="B91" s="15"/>
      <c r="C91" s="20"/>
      <c r="D91" s="20"/>
    </row>
    <row r="92" spans="1:4" ht="20.25" x14ac:dyDescent="0.25">
      <c r="A92" s="87"/>
      <c r="B92" s="15"/>
      <c r="C92" s="20"/>
      <c r="D92" s="20"/>
    </row>
    <row r="93" spans="1:4" ht="20.25" x14ac:dyDescent="0.25">
      <c r="A93" s="87"/>
      <c r="B93" s="15"/>
      <c r="C93" s="20"/>
      <c r="D93" s="20"/>
    </row>
    <row r="94" spans="1:4" ht="20.25" x14ac:dyDescent="0.25">
      <c r="A94" s="87"/>
      <c r="B94" s="15"/>
      <c r="C94" s="20"/>
      <c r="D94" s="20"/>
    </row>
    <row r="95" spans="1:4" ht="20.25" x14ac:dyDescent="0.25">
      <c r="A95" s="87"/>
      <c r="B95" s="15"/>
      <c r="C95" s="20"/>
      <c r="D95" s="20"/>
    </row>
    <row r="96" spans="1:4" ht="20.25" x14ac:dyDescent="0.25">
      <c r="A96" s="87"/>
      <c r="B96" s="15"/>
      <c r="C96" s="20"/>
      <c r="D96" s="20"/>
    </row>
    <row r="97" spans="1:4" ht="20.25" x14ac:dyDescent="0.25">
      <c r="A97" s="87"/>
      <c r="B97" s="15"/>
      <c r="C97" s="20"/>
      <c r="D97" s="20"/>
    </row>
    <row r="98" spans="1:4" ht="20.25" x14ac:dyDescent="0.25">
      <c r="A98" s="87"/>
      <c r="B98" s="15"/>
      <c r="C98" s="20"/>
      <c r="D98" s="20"/>
    </row>
    <row r="99" spans="1:4" ht="20.25" x14ac:dyDescent="0.25">
      <c r="A99" s="87"/>
      <c r="B99" s="15"/>
      <c r="C99" s="20"/>
      <c r="D99" s="20"/>
    </row>
    <row r="100" spans="1:4" ht="20.25" x14ac:dyDescent="0.25">
      <c r="A100" s="87"/>
      <c r="B100" s="15"/>
      <c r="C100" s="20"/>
      <c r="D100" s="20"/>
    </row>
    <row r="101" spans="1:4" ht="20.25" x14ac:dyDescent="0.25">
      <c r="A101" s="87"/>
      <c r="B101" s="15"/>
      <c r="C101" s="20"/>
      <c r="D101" s="20"/>
    </row>
    <row r="102" spans="1:4" ht="20.25" x14ac:dyDescent="0.25">
      <c r="A102" s="87"/>
      <c r="B102" s="15"/>
      <c r="C102" s="20"/>
      <c r="D102" s="20"/>
    </row>
    <row r="103" spans="1:4" ht="20.25" x14ac:dyDescent="0.25">
      <c r="A103" s="87"/>
      <c r="B103" s="15"/>
      <c r="C103" s="20"/>
      <c r="D103" s="20"/>
    </row>
    <row r="104" spans="1:4" ht="20.25" x14ac:dyDescent="0.25">
      <c r="A104" s="87"/>
      <c r="B104" s="15"/>
      <c r="C104" s="20"/>
      <c r="D104" s="20"/>
    </row>
    <row r="105" spans="1:4" ht="20.25" x14ac:dyDescent="0.25">
      <c r="A105" s="87"/>
      <c r="B105" s="15"/>
      <c r="C105" s="20"/>
      <c r="D105" s="20"/>
    </row>
    <row r="106" spans="1:4" ht="20.25" x14ac:dyDescent="0.25">
      <c r="A106" s="87"/>
      <c r="B106" s="15"/>
      <c r="C106" s="20"/>
      <c r="D106" s="20"/>
    </row>
    <row r="107" spans="1:4" ht="20.25" x14ac:dyDescent="0.25">
      <c r="A107" s="87"/>
      <c r="B107" s="15"/>
      <c r="C107" s="20"/>
      <c r="D107" s="20"/>
    </row>
    <row r="108" spans="1:4" ht="20.25" x14ac:dyDescent="0.25">
      <c r="A108" s="87"/>
      <c r="B108" s="15"/>
      <c r="C108" s="20"/>
      <c r="D108" s="20"/>
    </row>
    <row r="109" spans="1:4" ht="20.25" x14ac:dyDescent="0.25">
      <c r="A109" s="87"/>
      <c r="B109" s="15"/>
      <c r="C109" s="20"/>
      <c r="D109" s="20"/>
    </row>
    <row r="110" spans="1:4" ht="20.25" x14ac:dyDescent="0.25">
      <c r="A110" s="87"/>
      <c r="B110" s="15"/>
      <c r="C110" s="20"/>
      <c r="D110" s="20"/>
    </row>
    <row r="111" spans="1:4" ht="20.25" x14ac:dyDescent="0.25">
      <c r="A111" s="87"/>
      <c r="B111" s="15"/>
      <c r="C111" s="20"/>
      <c r="D111" s="20"/>
    </row>
    <row r="112" spans="1:4" ht="20.25" x14ac:dyDescent="0.25">
      <c r="A112" s="87"/>
      <c r="B112" s="15"/>
      <c r="C112" s="20"/>
      <c r="D112" s="20"/>
    </row>
    <row r="113" spans="1:4" ht="20.25" x14ac:dyDescent="0.25">
      <c r="A113" s="87"/>
      <c r="B113" s="15"/>
      <c r="C113" s="20"/>
      <c r="D113" s="20"/>
    </row>
    <row r="114" spans="1:4" ht="20.25" x14ac:dyDescent="0.25">
      <c r="A114" s="87"/>
      <c r="B114" s="15"/>
      <c r="C114" s="20"/>
      <c r="D114" s="20"/>
    </row>
    <row r="115" spans="1:4" ht="20.25" x14ac:dyDescent="0.25">
      <c r="A115" s="87"/>
      <c r="B115" s="15"/>
      <c r="C115" s="20"/>
      <c r="D115" s="20"/>
    </row>
    <row r="116" spans="1:4" ht="20.25" x14ac:dyDescent="0.25">
      <c r="A116" s="87"/>
      <c r="B116" s="15"/>
      <c r="C116" s="20"/>
      <c r="D116" s="20"/>
    </row>
    <row r="117" spans="1:4" ht="20.25" x14ac:dyDescent="0.25">
      <c r="A117" s="87"/>
      <c r="B117" s="15"/>
      <c r="C117" s="20"/>
      <c r="D117" s="20"/>
    </row>
    <row r="118" spans="1:4" ht="20.25" x14ac:dyDescent="0.25">
      <c r="A118" s="87"/>
      <c r="B118" s="15"/>
      <c r="C118" s="20"/>
      <c r="D118" s="20"/>
    </row>
    <row r="119" spans="1:4" ht="20.25" x14ac:dyDescent="0.25">
      <c r="A119" s="87"/>
      <c r="B119" s="15"/>
      <c r="C119" s="20"/>
      <c r="D119" s="20"/>
    </row>
    <row r="120" spans="1:4" ht="20.25" x14ac:dyDescent="0.25">
      <c r="A120" s="87"/>
      <c r="B120" s="15"/>
      <c r="C120" s="20"/>
      <c r="D120" s="20"/>
    </row>
    <row r="121" spans="1:4" ht="20.25" x14ac:dyDescent="0.25">
      <c r="A121" s="87"/>
      <c r="B121" s="15"/>
      <c r="C121" s="20"/>
      <c r="D121" s="20"/>
    </row>
    <row r="122" spans="1:4" ht="20.25" x14ac:dyDescent="0.25">
      <c r="A122" s="87"/>
      <c r="B122" s="15"/>
      <c r="C122" s="20"/>
      <c r="D122" s="20"/>
    </row>
    <row r="123" spans="1:4" ht="20.25" x14ac:dyDescent="0.25">
      <c r="A123" s="87"/>
      <c r="B123" s="15"/>
      <c r="C123" s="20"/>
      <c r="D123" s="20"/>
    </row>
    <row r="124" spans="1:4" ht="20.25" x14ac:dyDescent="0.25">
      <c r="A124" s="87"/>
      <c r="B124" s="15"/>
      <c r="C124" s="20"/>
      <c r="D124" s="20"/>
    </row>
    <row r="125" spans="1:4" ht="20.25" x14ac:dyDescent="0.25">
      <c r="A125" s="87"/>
      <c r="B125" s="15"/>
      <c r="C125" s="20"/>
      <c r="D125" s="20"/>
    </row>
    <row r="126" spans="1:4" ht="20.25" x14ac:dyDescent="0.25">
      <c r="A126" s="87"/>
      <c r="B126" s="15"/>
      <c r="C126" s="20"/>
      <c r="D126" s="20"/>
    </row>
    <row r="127" spans="1:4" ht="20.25" x14ac:dyDescent="0.25">
      <c r="A127" s="87"/>
      <c r="B127" s="15"/>
      <c r="C127" s="20"/>
      <c r="D127" s="20"/>
    </row>
    <row r="128" spans="1:4" ht="20.25" x14ac:dyDescent="0.25">
      <c r="A128" s="87"/>
      <c r="B128" s="15"/>
      <c r="C128" s="20"/>
      <c r="D128" s="20"/>
    </row>
    <row r="129" spans="1:4" ht="20.25" x14ac:dyDescent="0.25">
      <c r="A129" s="87"/>
      <c r="B129" s="15"/>
      <c r="C129" s="20"/>
      <c r="D129" s="20"/>
    </row>
    <row r="130" spans="1:4" ht="20.25" x14ac:dyDescent="0.25">
      <c r="A130" s="87"/>
      <c r="B130" s="15"/>
      <c r="C130" s="20"/>
      <c r="D130" s="20"/>
    </row>
    <row r="131" spans="1:4" ht="20.25" x14ac:dyDescent="0.25">
      <c r="A131" s="87"/>
      <c r="B131" s="15"/>
      <c r="C131" s="20"/>
      <c r="D131" s="20"/>
    </row>
    <row r="132" spans="1:4" ht="20.25" x14ac:dyDescent="0.25">
      <c r="A132" s="87"/>
      <c r="B132" s="15"/>
      <c r="C132" s="20"/>
      <c r="D132" s="20"/>
    </row>
    <row r="133" spans="1:4" ht="20.25" x14ac:dyDescent="0.25">
      <c r="A133" s="87"/>
      <c r="B133" s="15"/>
      <c r="C133" s="20"/>
      <c r="D133" s="20"/>
    </row>
    <row r="134" spans="1:4" ht="20.25" x14ac:dyDescent="0.25">
      <c r="A134" s="87"/>
      <c r="B134" s="15"/>
      <c r="C134" s="20"/>
      <c r="D134" s="20"/>
    </row>
    <row r="135" spans="1:4" ht="20.25" x14ac:dyDescent="0.25">
      <c r="A135" s="87"/>
      <c r="B135" s="15"/>
      <c r="C135" s="20"/>
      <c r="D135" s="20"/>
    </row>
    <row r="136" spans="1:4" ht="20.25" x14ac:dyDescent="0.25">
      <c r="A136" s="87"/>
      <c r="B136" s="15"/>
      <c r="C136" s="20"/>
      <c r="D136" s="20"/>
    </row>
    <row r="137" spans="1:4" ht="20.25" x14ac:dyDescent="0.25">
      <c r="A137" s="87"/>
      <c r="B137" s="15"/>
      <c r="C137" s="20"/>
      <c r="D137" s="20"/>
    </row>
    <row r="138" spans="1:4" ht="20.25" x14ac:dyDescent="0.25">
      <c r="A138" s="87"/>
      <c r="B138" s="15"/>
      <c r="C138" s="20"/>
      <c r="D138" s="20"/>
    </row>
    <row r="139" spans="1:4" ht="20.25" x14ac:dyDescent="0.25">
      <c r="A139" s="87"/>
      <c r="B139" s="15"/>
      <c r="C139" s="20"/>
      <c r="D139" s="20"/>
    </row>
    <row r="140" spans="1:4" ht="20.25" x14ac:dyDescent="0.25">
      <c r="A140" s="87"/>
      <c r="B140" s="15"/>
      <c r="C140" s="20"/>
      <c r="D140" s="20"/>
    </row>
    <row r="141" spans="1:4" ht="20.25" x14ac:dyDescent="0.25">
      <c r="A141" s="87"/>
      <c r="B141" s="15"/>
      <c r="C141" s="20"/>
      <c r="D141" s="20"/>
    </row>
    <row r="142" spans="1:4" ht="20.25" x14ac:dyDescent="0.25">
      <c r="A142" s="87"/>
      <c r="B142" s="15"/>
      <c r="C142" s="20"/>
      <c r="D142" s="20"/>
    </row>
    <row r="143" spans="1:4" ht="20.25" x14ac:dyDescent="0.25">
      <c r="A143" s="87"/>
      <c r="B143" s="15"/>
      <c r="C143" s="20"/>
      <c r="D143" s="20"/>
    </row>
    <row r="144" spans="1:4" ht="20.25" x14ac:dyDescent="0.25">
      <c r="A144" s="87"/>
      <c r="B144" s="15"/>
      <c r="C144" s="20"/>
      <c r="D144" s="20"/>
    </row>
    <row r="145" spans="1:4" ht="20.25" x14ac:dyDescent="0.25">
      <c r="A145" s="87"/>
      <c r="B145" s="15"/>
      <c r="C145" s="20"/>
      <c r="D145" s="20"/>
    </row>
    <row r="146" spans="1:4" ht="20.25" x14ac:dyDescent="0.25">
      <c r="A146" s="87"/>
      <c r="B146" s="15"/>
      <c r="C146" s="20"/>
      <c r="D146" s="20"/>
    </row>
    <row r="147" spans="1:4" ht="20.25" x14ac:dyDescent="0.25">
      <c r="A147" s="87"/>
      <c r="B147" s="15"/>
      <c r="C147" s="20"/>
      <c r="D147" s="20"/>
    </row>
    <row r="148" spans="1:4" ht="20.25" x14ac:dyDescent="0.25">
      <c r="A148" s="87"/>
      <c r="B148" s="15"/>
      <c r="C148" s="20"/>
      <c r="D148" s="20"/>
    </row>
    <row r="149" spans="1:4" ht="20.25" x14ac:dyDescent="0.25">
      <c r="A149" s="87"/>
      <c r="B149" s="15"/>
      <c r="C149" s="20"/>
      <c r="D149" s="20"/>
    </row>
    <row r="150" spans="1:4" ht="20.25" x14ac:dyDescent="0.25">
      <c r="A150" s="87"/>
      <c r="B150" s="15"/>
      <c r="C150" s="20"/>
      <c r="D150" s="20"/>
    </row>
    <row r="151" spans="1:4" ht="20.25" x14ac:dyDescent="0.25">
      <c r="A151" s="87"/>
      <c r="B151" s="15"/>
      <c r="C151" s="20"/>
      <c r="D151" s="20"/>
    </row>
    <row r="152" spans="1:4" ht="20.25" x14ac:dyDescent="0.25">
      <c r="A152" s="87"/>
      <c r="B152" s="15"/>
      <c r="C152" s="20"/>
      <c r="D152" s="20"/>
    </row>
    <row r="153" spans="1:4" ht="20.25" x14ac:dyDescent="0.25">
      <c r="A153" s="87"/>
      <c r="B153" s="15"/>
      <c r="C153" s="20"/>
      <c r="D153" s="20"/>
    </row>
    <row r="154" spans="1:4" ht="20.25" x14ac:dyDescent="0.25">
      <c r="A154" s="87"/>
      <c r="B154" s="15"/>
      <c r="C154" s="20"/>
      <c r="D154" s="20"/>
    </row>
    <row r="155" spans="1:4" ht="20.25" x14ac:dyDescent="0.25">
      <c r="A155" s="87"/>
      <c r="B155" s="15"/>
      <c r="C155" s="20"/>
      <c r="D155" s="20"/>
    </row>
    <row r="156" spans="1:4" ht="20.25" x14ac:dyDescent="0.25">
      <c r="A156" s="87"/>
      <c r="B156" s="15"/>
      <c r="C156" s="20"/>
      <c r="D156" s="20"/>
    </row>
    <row r="157" spans="1:4" ht="20.25" x14ac:dyDescent="0.25">
      <c r="A157" s="87"/>
      <c r="B157" s="15"/>
      <c r="C157" s="20"/>
      <c r="D157" s="20"/>
    </row>
    <row r="158" spans="1:4" ht="20.25" x14ac:dyDescent="0.25">
      <c r="A158" s="87"/>
      <c r="B158" s="15"/>
      <c r="C158" s="20"/>
      <c r="D158" s="20"/>
    </row>
    <row r="159" spans="1:4" ht="20.25" x14ac:dyDescent="0.25">
      <c r="A159" s="87"/>
      <c r="B159" s="15"/>
      <c r="C159" s="20"/>
      <c r="D159" s="20"/>
    </row>
    <row r="160" spans="1:4" ht="20.25" x14ac:dyDescent="0.25">
      <c r="A160" s="87"/>
      <c r="B160" s="15"/>
      <c r="C160" s="20"/>
      <c r="D160" s="20"/>
    </row>
    <row r="161" spans="1:4" ht="20.25" x14ac:dyDescent="0.25">
      <c r="A161" s="87"/>
      <c r="B161" s="15"/>
      <c r="C161" s="20"/>
      <c r="D161" s="20"/>
    </row>
    <row r="162" spans="1:4" ht="20.25" x14ac:dyDescent="0.25">
      <c r="A162" s="87"/>
      <c r="B162" s="15"/>
      <c r="C162" s="20"/>
      <c r="D162" s="20"/>
    </row>
    <row r="163" spans="1:4" ht="20.25" x14ac:dyDescent="0.25">
      <c r="A163" s="87"/>
      <c r="B163" s="15"/>
      <c r="C163" s="20"/>
      <c r="D163" s="20"/>
    </row>
    <row r="164" spans="1:4" ht="20.25" x14ac:dyDescent="0.25">
      <c r="A164" s="87"/>
      <c r="B164" s="15"/>
      <c r="C164" s="20"/>
      <c r="D164" s="20"/>
    </row>
    <row r="165" spans="1:4" ht="20.25" x14ac:dyDescent="0.25">
      <c r="A165" s="87"/>
      <c r="B165" s="15"/>
      <c r="C165" s="20"/>
      <c r="D165" s="20"/>
    </row>
    <row r="166" spans="1:4" ht="20.25" x14ac:dyDescent="0.25">
      <c r="A166" s="87"/>
      <c r="B166" s="15"/>
      <c r="C166" s="20"/>
      <c r="D166" s="20"/>
    </row>
    <row r="167" spans="1:4" ht="20.25" x14ac:dyDescent="0.25">
      <c r="A167" s="87"/>
      <c r="B167" s="15"/>
      <c r="C167" s="20"/>
      <c r="D167" s="20"/>
    </row>
    <row r="168" spans="1:4" ht="20.25" x14ac:dyDescent="0.25">
      <c r="A168" s="87"/>
      <c r="B168" s="15"/>
      <c r="C168" s="20"/>
      <c r="D168" s="20"/>
    </row>
    <row r="169" spans="1:4" ht="20.25" x14ac:dyDescent="0.25">
      <c r="A169" s="87"/>
      <c r="B169" s="15"/>
      <c r="C169" s="20"/>
      <c r="D169" s="20"/>
    </row>
    <row r="170" spans="1:4" ht="20.25" x14ac:dyDescent="0.25">
      <c r="A170" s="87"/>
      <c r="B170" s="15"/>
      <c r="C170" s="20"/>
      <c r="D170" s="20"/>
    </row>
    <row r="171" spans="1:4" ht="20.25" x14ac:dyDescent="0.25">
      <c r="A171" s="87"/>
      <c r="B171" s="15"/>
      <c r="C171" s="20"/>
      <c r="D171" s="20"/>
    </row>
    <row r="172" spans="1:4" ht="20.25" x14ac:dyDescent="0.25">
      <c r="A172" s="87"/>
      <c r="B172" s="15"/>
      <c r="C172" s="20"/>
      <c r="D172" s="20"/>
    </row>
    <row r="173" spans="1:4" ht="20.25" x14ac:dyDescent="0.25">
      <c r="A173" s="87"/>
      <c r="B173" s="15"/>
      <c r="C173" s="20"/>
      <c r="D173" s="20"/>
    </row>
    <row r="174" spans="1:4" ht="20.25" x14ac:dyDescent="0.25">
      <c r="A174" s="87"/>
      <c r="B174" s="15"/>
      <c r="C174" s="20"/>
      <c r="D174" s="20"/>
    </row>
    <row r="175" spans="1:4" ht="20.25" x14ac:dyDescent="0.25">
      <c r="A175" s="87"/>
      <c r="B175" s="15"/>
      <c r="C175" s="20"/>
      <c r="D175" s="20"/>
    </row>
    <row r="176" spans="1:4" ht="20.25" x14ac:dyDescent="0.25">
      <c r="A176" s="87"/>
      <c r="B176" s="15"/>
      <c r="C176" s="20"/>
      <c r="D176" s="20"/>
    </row>
    <row r="177" spans="1:4" ht="20.25" x14ac:dyDescent="0.25">
      <c r="A177" s="87"/>
      <c r="B177" s="15"/>
      <c r="C177" s="20"/>
      <c r="D177" s="20"/>
    </row>
    <row r="178" spans="1:4" ht="20.25" x14ac:dyDescent="0.25">
      <c r="A178" s="87"/>
      <c r="B178" s="15"/>
      <c r="C178" s="20"/>
      <c r="D178" s="20"/>
    </row>
    <row r="179" spans="1:4" ht="20.25" x14ac:dyDescent="0.25">
      <c r="A179" s="87"/>
      <c r="B179" s="15"/>
      <c r="C179" s="20"/>
      <c r="D179" s="20"/>
    </row>
    <row r="180" spans="1:4" ht="20.25" x14ac:dyDescent="0.25">
      <c r="A180" s="87"/>
      <c r="B180" s="15"/>
      <c r="C180" s="20"/>
      <c r="D180" s="20"/>
    </row>
    <row r="181" spans="1:4" ht="20.25" x14ac:dyDescent="0.25">
      <c r="A181" s="87"/>
      <c r="B181" s="15"/>
      <c r="C181" s="20"/>
      <c r="D181" s="20"/>
    </row>
    <row r="182" spans="1:4" ht="20.25" x14ac:dyDescent="0.25">
      <c r="A182" s="87"/>
      <c r="B182" s="15"/>
      <c r="C182" s="20"/>
      <c r="D182" s="20"/>
    </row>
    <row r="183" spans="1:4" ht="20.25" x14ac:dyDescent="0.25">
      <c r="A183" s="87"/>
      <c r="B183" s="15"/>
      <c r="C183" s="20"/>
      <c r="D183" s="20"/>
    </row>
    <row r="184" spans="1:4" ht="20.25" x14ac:dyDescent="0.25">
      <c r="A184" s="87"/>
      <c r="B184" s="15"/>
      <c r="C184" s="20"/>
      <c r="D184" s="20"/>
    </row>
    <row r="185" spans="1:4" ht="20.25" x14ac:dyDescent="0.25">
      <c r="A185" s="87"/>
      <c r="B185" s="15"/>
      <c r="C185" s="20"/>
      <c r="D185" s="20"/>
    </row>
    <row r="186" spans="1:4" ht="20.25" x14ac:dyDescent="0.25">
      <c r="A186" s="87"/>
      <c r="B186" s="15"/>
      <c r="C186" s="20"/>
      <c r="D186" s="20"/>
    </row>
    <row r="187" spans="1:4" ht="20.25" x14ac:dyDescent="0.25">
      <c r="A187" s="87"/>
      <c r="B187" s="15"/>
      <c r="C187" s="20"/>
      <c r="D187" s="20"/>
    </row>
    <row r="188" spans="1:4" ht="20.25" x14ac:dyDescent="0.25">
      <c r="A188" s="87"/>
      <c r="B188" s="15"/>
      <c r="C188" s="20"/>
      <c r="D188" s="20"/>
    </row>
    <row r="189" spans="1:4" ht="20.25" x14ac:dyDescent="0.25">
      <c r="A189" s="87"/>
      <c r="B189" s="15"/>
      <c r="C189" s="20"/>
      <c r="D189" s="20"/>
    </row>
    <row r="190" spans="1:4" ht="20.25" x14ac:dyDescent="0.25">
      <c r="A190" s="87"/>
      <c r="B190" s="15"/>
      <c r="C190" s="20"/>
      <c r="D190" s="20"/>
    </row>
    <row r="191" spans="1:4" ht="20.25" x14ac:dyDescent="0.25">
      <c r="A191" s="87"/>
      <c r="B191" s="15"/>
      <c r="C191" s="20"/>
      <c r="D191" s="20"/>
    </row>
    <row r="192" spans="1:4" ht="20.25" x14ac:dyDescent="0.25">
      <c r="A192" s="87"/>
      <c r="B192" s="15"/>
      <c r="C192" s="20"/>
      <c r="D192" s="20"/>
    </row>
    <row r="193" spans="1:4" ht="20.25" x14ac:dyDescent="0.25">
      <c r="A193" s="87"/>
      <c r="B193" s="15"/>
      <c r="C193" s="20"/>
      <c r="D193" s="20"/>
    </row>
    <row r="194" spans="1:4" ht="20.25" x14ac:dyDescent="0.25">
      <c r="A194" s="87"/>
      <c r="B194" s="15"/>
      <c r="C194" s="20"/>
      <c r="D194" s="20"/>
    </row>
    <row r="195" spans="1:4" ht="20.25" x14ac:dyDescent="0.25">
      <c r="A195" s="87"/>
      <c r="B195" s="15"/>
      <c r="C195" s="20"/>
      <c r="D195" s="20"/>
    </row>
    <row r="196" spans="1:4" ht="20.25" x14ac:dyDescent="0.25">
      <c r="A196" s="87"/>
      <c r="B196" s="15"/>
      <c r="C196" s="20"/>
      <c r="D196" s="20"/>
    </row>
    <row r="197" spans="1:4" ht="20.25" x14ac:dyDescent="0.25">
      <c r="A197" s="87"/>
      <c r="B197" s="15"/>
      <c r="C197" s="20"/>
      <c r="D197" s="20"/>
    </row>
    <row r="198" spans="1:4" ht="20.25" x14ac:dyDescent="0.25">
      <c r="A198" s="87"/>
      <c r="B198" s="15"/>
      <c r="C198" s="20"/>
      <c r="D198" s="20"/>
    </row>
    <row r="199" spans="1:4" ht="20.25" x14ac:dyDescent="0.25">
      <c r="A199" s="87"/>
      <c r="B199" s="15"/>
      <c r="C199" s="20"/>
      <c r="D199" s="20"/>
    </row>
    <row r="200" spans="1:4" ht="20.25" x14ac:dyDescent="0.25">
      <c r="A200" s="87"/>
      <c r="B200" s="15"/>
      <c r="C200" s="20"/>
      <c r="D200" s="20"/>
    </row>
    <row r="201" spans="1:4" ht="20.25" x14ac:dyDescent="0.25">
      <c r="A201" s="87"/>
      <c r="B201" s="15"/>
      <c r="C201" s="20"/>
      <c r="D201" s="20"/>
    </row>
    <row r="202" spans="1:4" ht="20.25" x14ac:dyDescent="0.25">
      <c r="A202" s="87"/>
      <c r="B202" s="15"/>
      <c r="C202" s="20"/>
      <c r="D202" s="20"/>
    </row>
    <row r="203" spans="1:4" ht="20.25" x14ac:dyDescent="0.25">
      <c r="A203" s="87"/>
      <c r="B203" s="15"/>
      <c r="C203" s="20"/>
      <c r="D203" s="20"/>
    </row>
    <row r="204" spans="1:4" ht="20.25" x14ac:dyDescent="0.25">
      <c r="A204" s="87"/>
      <c r="B204" s="15"/>
      <c r="C204" s="20"/>
      <c r="D204" s="20"/>
    </row>
    <row r="205" spans="1:4" ht="20.25" x14ac:dyDescent="0.25">
      <c r="A205" s="87"/>
      <c r="B205" s="15"/>
      <c r="C205" s="20"/>
      <c r="D205" s="20"/>
    </row>
    <row r="206" spans="1:4" ht="20.25" x14ac:dyDescent="0.25">
      <c r="A206" s="87"/>
      <c r="B206" s="15"/>
      <c r="C206" s="20"/>
      <c r="D206" s="20"/>
    </row>
    <row r="207" spans="1:4" ht="20.25" x14ac:dyDescent="0.25">
      <c r="A207" s="87"/>
      <c r="B207" s="15"/>
      <c r="C207" s="20"/>
      <c r="D207" s="20"/>
    </row>
    <row r="208" spans="1:4" x14ac:dyDescent="0.25">
      <c r="A208" s="69"/>
      <c r="B208" s="15"/>
      <c r="C208" s="15"/>
      <c r="D208" s="15"/>
    </row>
    <row r="209" spans="1:8" ht="20.25" x14ac:dyDescent="0.25">
      <c r="A209" s="69"/>
      <c r="B209" s="16" t="s">
        <v>83</v>
      </c>
      <c r="C209" s="16" t="s">
        <v>137</v>
      </c>
      <c r="D209" s="19" t="s">
        <v>83</v>
      </c>
      <c r="E209" s="19" t="s">
        <v>137</v>
      </c>
    </row>
    <row r="210" spans="1:8" ht="21" x14ac:dyDescent="0.35">
      <c r="A210" s="69"/>
      <c r="B210" s="17" t="s">
        <v>85</v>
      </c>
      <c r="C210" s="17" t="s">
        <v>53</v>
      </c>
      <c r="D210" t="s">
        <v>85</v>
      </c>
      <c r="F210" t="str">
        <f>IF(NOT(ISBLANK(D210)),D210,IF(NOT(ISBLANK(E210)),"     "&amp;E210,FALSE))</f>
        <v>Afectación Económica o presupuestal</v>
      </c>
      <c r="G210" t="s">
        <v>85</v>
      </c>
      <c r="H210" t="str">
        <f>IF(NOT(ISERROR(MATCH(G210,_xlfn.ANCHORARRAY(B221),0))),F223&amp;"Por favor no seleccionar los criterios de impacto",G210)</f>
        <v>❌Por favor no seleccionar los criterios de impacto</v>
      </c>
    </row>
    <row r="211" spans="1:8" ht="21" x14ac:dyDescent="0.35">
      <c r="A211" s="69"/>
      <c r="B211" s="17" t="s">
        <v>85</v>
      </c>
      <c r="C211" s="17" t="s">
        <v>88</v>
      </c>
      <c r="E211" t="s">
        <v>53</v>
      </c>
      <c r="F211" t="str">
        <f t="shared" ref="F211:F221" si="0">IF(NOT(ISBLANK(D211)),D211,IF(NOT(ISBLANK(E211)),"     "&amp;E211,FALSE))</f>
        <v xml:space="preserve">     Afectación menor a 10 SMLMV .</v>
      </c>
    </row>
    <row r="212" spans="1:8" ht="21" x14ac:dyDescent="0.35">
      <c r="A212" s="69"/>
      <c r="B212" s="17" t="s">
        <v>85</v>
      </c>
      <c r="C212" s="17" t="s">
        <v>89</v>
      </c>
      <c r="E212" t="s">
        <v>88</v>
      </c>
      <c r="F212" t="str">
        <f t="shared" si="0"/>
        <v xml:space="preserve">     Entre 10 y 50 SMLMV </v>
      </c>
    </row>
    <row r="213" spans="1:8" ht="21" x14ac:dyDescent="0.35">
      <c r="A213" s="69"/>
      <c r="B213" s="17" t="s">
        <v>85</v>
      </c>
      <c r="C213" s="17" t="s">
        <v>90</v>
      </c>
      <c r="E213" t="s">
        <v>89</v>
      </c>
      <c r="F213" t="str">
        <f t="shared" si="0"/>
        <v xml:space="preserve">     Entre 50 y 100 SMLMV </v>
      </c>
    </row>
    <row r="214" spans="1:8" ht="21" x14ac:dyDescent="0.35">
      <c r="A214" s="69"/>
      <c r="B214" s="17" t="s">
        <v>85</v>
      </c>
      <c r="C214" s="17" t="s">
        <v>91</v>
      </c>
      <c r="E214" t="s">
        <v>90</v>
      </c>
      <c r="F214" t="str">
        <f t="shared" si="0"/>
        <v xml:space="preserve">     Entre 100 y 500 SMLMV </v>
      </c>
    </row>
    <row r="215" spans="1:8" ht="21" x14ac:dyDescent="0.35">
      <c r="A215" s="69"/>
      <c r="B215" s="17" t="s">
        <v>52</v>
      </c>
      <c r="C215" s="17" t="s">
        <v>92</v>
      </c>
      <c r="E215" t="s">
        <v>91</v>
      </c>
      <c r="F215" t="str">
        <f t="shared" si="0"/>
        <v xml:space="preserve">     Mayor a 500 SMLMV </v>
      </c>
    </row>
    <row r="216" spans="1:8" ht="21" x14ac:dyDescent="0.35">
      <c r="A216" s="69"/>
      <c r="B216" s="17" t="s">
        <v>52</v>
      </c>
      <c r="C216" s="17" t="s">
        <v>93</v>
      </c>
      <c r="D216" t="s">
        <v>52</v>
      </c>
      <c r="F216" t="str">
        <f t="shared" si="0"/>
        <v>Pérdida Reputacional</v>
      </c>
    </row>
    <row r="217" spans="1:8" ht="21" x14ac:dyDescent="0.35">
      <c r="A217" s="69"/>
      <c r="B217" s="17" t="s">
        <v>52</v>
      </c>
      <c r="C217" s="17" t="s">
        <v>95</v>
      </c>
      <c r="E217" t="s">
        <v>92</v>
      </c>
      <c r="F217" t="str">
        <f t="shared" si="0"/>
        <v xml:space="preserve">     El riesgo afecta la imagen de alguna área de la organización</v>
      </c>
    </row>
    <row r="218" spans="1:8" ht="21" x14ac:dyDescent="0.35">
      <c r="A218" s="69"/>
      <c r="B218" s="17" t="s">
        <v>52</v>
      </c>
      <c r="C218" s="17" t="s">
        <v>94</v>
      </c>
      <c r="E218" t="s">
        <v>93</v>
      </c>
      <c r="F218" t="str">
        <f t="shared" si="0"/>
        <v xml:space="preserve">     El riesgo afecta la imagen de la entidad internamente, de conocimiento general, nivel interno, de junta dircetiva y accionistas y/o de provedores</v>
      </c>
    </row>
    <row r="219" spans="1:8" ht="21" x14ac:dyDescent="0.35">
      <c r="A219" s="69"/>
      <c r="B219" s="17" t="s">
        <v>52</v>
      </c>
      <c r="C219" s="17" t="s">
        <v>113</v>
      </c>
      <c r="E219" t="s">
        <v>95</v>
      </c>
      <c r="F219" t="str">
        <f t="shared" si="0"/>
        <v xml:space="preserve">     El riesgo afecta la imagen de la entidad con algunos usuarios de relevancia frente al logro de los objetivos</v>
      </c>
    </row>
    <row r="220" spans="1:8" x14ac:dyDescent="0.25">
      <c r="A220" s="69"/>
      <c r="B220" s="18"/>
      <c r="C220" s="18"/>
      <c r="E220" t="s">
        <v>94</v>
      </c>
      <c r="F220" t="str">
        <f t="shared" si="0"/>
        <v xml:space="preserve">     El riesgo afecta la imagen de de la entidad con efecto publicitario sostenido a nivel de sector administrativo, nivel departamental o municipal</v>
      </c>
    </row>
    <row r="221" spans="1:8" x14ac:dyDescent="0.25">
      <c r="A221" s="69"/>
      <c r="B221" s="18" t="str">
        <f t="array" ref="B221:B223">_xlfn.UNIQUE(Tabla1[[#All],[Criterios]])</f>
        <v>Criterios</v>
      </c>
      <c r="C221" s="18"/>
      <c r="E221" t="s">
        <v>113</v>
      </c>
      <c r="F221" t="str">
        <f t="shared" si="0"/>
        <v xml:space="preserve">     El riesgo afecta la imagen de la entidad a nivel nacional, con efecto publicitarios sostenible a nivel país</v>
      </c>
    </row>
    <row r="222" spans="1:8" x14ac:dyDescent="0.25">
      <c r="A222" s="69"/>
      <c r="B222" s="18" t="str">
        <v>Afectación Económica o presupuestal</v>
      </c>
      <c r="C222" s="18"/>
    </row>
    <row r="223" spans="1:8" x14ac:dyDescent="0.25">
      <c r="B223" s="18" t="str">
        <v>Pérdida Reputacional</v>
      </c>
      <c r="C223" s="18"/>
      <c r="F223" s="21" t="s">
        <v>139</v>
      </c>
    </row>
    <row r="224" spans="1:8" x14ac:dyDescent="0.25">
      <c r="B224" s="14"/>
      <c r="C224" s="14"/>
      <c r="F224" s="21" t="s">
        <v>140</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B1:F16"/>
  <sheetViews>
    <sheetView topLeftCell="A13" workbookViewId="0">
      <selection activeCell="A5" sqref="A5"/>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409" t="s">
        <v>73</v>
      </c>
      <c r="C1" s="410"/>
      <c r="D1" s="410"/>
      <c r="E1" s="410"/>
      <c r="F1" s="411"/>
    </row>
    <row r="2" spans="2:6" ht="16.5" thickBot="1" x14ac:dyDescent="0.3">
      <c r="B2" s="75"/>
      <c r="C2" s="75"/>
      <c r="D2" s="75"/>
      <c r="E2" s="75"/>
      <c r="F2" s="75"/>
    </row>
    <row r="3" spans="2:6" ht="16.5" thickBot="1" x14ac:dyDescent="0.25">
      <c r="B3" s="413" t="s">
        <v>59</v>
      </c>
      <c r="C3" s="414"/>
      <c r="D3" s="414"/>
      <c r="E3" s="133" t="s">
        <v>60</v>
      </c>
      <c r="F3" s="134" t="s">
        <v>61</v>
      </c>
    </row>
    <row r="4" spans="2:6" ht="31.5" x14ac:dyDescent="0.2">
      <c r="B4" s="415" t="s">
        <v>62</v>
      </c>
      <c r="C4" s="417" t="s">
        <v>12</v>
      </c>
      <c r="D4" s="76" t="s">
        <v>13</v>
      </c>
      <c r="E4" s="77" t="s">
        <v>63</v>
      </c>
      <c r="F4" s="78">
        <v>0.25</v>
      </c>
    </row>
    <row r="5" spans="2:6" ht="47.25" x14ac:dyDescent="0.2">
      <c r="B5" s="416"/>
      <c r="C5" s="418"/>
      <c r="D5" s="79" t="s">
        <v>14</v>
      </c>
      <c r="E5" s="80" t="s">
        <v>64</v>
      </c>
      <c r="F5" s="81">
        <v>0.15</v>
      </c>
    </row>
    <row r="6" spans="2:6" ht="47.25" x14ac:dyDescent="0.2">
      <c r="B6" s="416"/>
      <c r="C6" s="418"/>
      <c r="D6" s="79" t="s">
        <v>15</v>
      </c>
      <c r="E6" s="80" t="s">
        <v>65</v>
      </c>
      <c r="F6" s="81">
        <v>0.1</v>
      </c>
    </row>
    <row r="7" spans="2:6" ht="63" x14ac:dyDescent="0.2">
      <c r="B7" s="416"/>
      <c r="C7" s="418" t="s">
        <v>16</v>
      </c>
      <c r="D7" s="79" t="s">
        <v>9</v>
      </c>
      <c r="E7" s="80" t="s">
        <v>66</v>
      </c>
      <c r="F7" s="81">
        <v>0.25</v>
      </c>
    </row>
    <row r="8" spans="2:6" ht="31.5" x14ac:dyDescent="0.2">
      <c r="B8" s="416"/>
      <c r="C8" s="418"/>
      <c r="D8" s="79" t="s">
        <v>8</v>
      </c>
      <c r="E8" s="80" t="s">
        <v>67</v>
      </c>
      <c r="F8" s="81">
        <v>0.15</v>
      </c>
    </row>
    <row r="9" spans="2:6" ht="47.25" x14ac:dyDescent="0.2">
      <c r="B9" s="416" t="s">
        <v>154</v>
      </c>
      <c r="C9" s="418" t="s">
        <v>17</v>
      </c>
      <c r="D9" s="79" t="s">
        <v>18</v>
      </c>
      <c r="E9" s="80" t="s">
        <v>68</v>
      </c>
      <c r="F9" s="82" t="s">
        <v>69</v>
      </c>
    </row>
    <row r="10" spans="2:6" ht="63" x14ac:dyDescent="0.2">
      <c r="B10" s="416"/>
      <c r="C10" s="418"/>
      <c r="D10" s="79" t="s">
        <v>19</v>
      </c>
      <c r="E10" s="80" t="s">
        <v>70</v>
      </c>
      <c r="F10" s="82" t="s">
        <v>69</v>
      </c>
    </row>
    <row r="11" spans="2:6" ht="47.25" x14ac:dyDescent="0.2">
      <c r="B11" s="416"/>
      <c r="C11" s="418" t="s">
        <v>20</v>
      </c>
      <c r="D11" s="79" t="s">
        <v>21</v>
      </c>
      <c r="E11" s="80" t="s">
        <v>71</v>
      </c>
      <c r="F11" s="82" t="s">
        <v>69</v>
      </c>
    </row>
    <row r="12" spans="2:6" ht="47.25" x14ac:dyDescent="0.2">
      <c r="B12" s="416"/>
      <c r="C12" s="418"/>
      <c r="D12" s="79" t="s">
        <v>22</v>
      </c>
      <c r="E12" s="80" t="s">
        <v>72</v>
      </c>
      <c r="F12" s="82" t="s">
        <v>69</v>
      </c>
    </row>
    <row r="13" spans="2:6" ht="31.5" x14ac:dyDescent="0.2">
      <c r="B13" s="416"/>
      <c r="C13" s="418" t="s">
        <v>23</v>
      </c>
      <c r="D13" s="79" t="s">
        <v>114</v>
      </c>
      <c r="E13" s="80" t="s">
        <v>117</v>
      </c>
      <c r="F13" s="82" t="s">
        <v>69</v>
      </c>
    </row>
    <row r="14" spans="2:6" ht="32.25" thickBot="1" x14ac:dyDescent="0.25">
      <c r="B14" s="419"/>
      <c r="C14" s="420"/>
      <c r="D14" s="83" t="s">
        <v>115</v>
      </c>
      <c r="E14" s="84" t="s">
        <v>116</v>
      </c>
      <c r="F14" s="85" t="s">
        <v>69</v>
      </c>
    </row>
    <row r="15" spans="2:6" ht="49.5" customHeight="1" x14ac:dyDescent="0.2">
      <c r="B15" s="412" t="s">
        <v>151</v>
      </c>
      <c r="C15" s="412"/>
      <c r="D15" s="412"/>
      <c r="E15" s="412"/>
      <c r="F15" s="412"/>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9"/>
  <sheetViews>
    <sheetView topLeftCell="A4" workbookViewId="0">
      <selection activeCell="B13" sqref="B13:B19"/>
    </sheetView>
  </sheetViews>
  <sheetFormatPr baseColWidth="10" defaultRowHeight="15" x14ac:dyDescent="0.25"/>
  <sheetData>
    <row r="2" spans="2:5" x14ac:dyDescent="0.25">
      <c r="B2" t="s">
        <v>30</v>
      </c>
      <c r="E2" t="s">
        <v>126</v>
      </c>
    </row>
    <row r="3" spans="2:5" x14ac:dyDescent="0.25">
      <c r="B3" t="s">
        <v>31</v>
      </c>
      <c r="E3" t="s">
        <v>125</v>
      </c>
    </row>
    <row r="4" spans="2:5" x14ac:dyDescent="0.25">
      <c r="B4" t="s">
        <v>130</v>
      </c>
      <c r="E4" t="s">
        <v>127</v>
      </c>
    </row>
    <row r="5" spans="2:5" x14ac:dyDescent="0.25">
      <c r="B5" t="s">
        <v>129</v>
      </c>
    </row>
    <row r="8" spans="2:5" x14ac:dyDescent="0.25">
      <c r="B8" t="s">
        <v>81</v>
      </c>
    </row>
    <row r="9" spans="2:5" x14ac:dyDescent="0.25">
      <c r="B9" t="s">
        <v>38</v>
      </c>
    </row>
    <row r="10" spans="2:5" x14ac:dyDescent="0.25">
      <c r="B10" t="s">
        <v>39</v>
      </c>
    </row>
    <row r="13" spans="2:5" x14ac:dyDescent="0.25">
      <c r="B13" t="s">
        <v>124</v>
      </c>
    </row>
    <row r="14" spans="2:5" x14ac:dyDescent="0.25">
      <c r="B14" t="s">
        <v>118</v>
      </c>
    </row>
    <row r="15" spans="2:5" x14ac:dyDescent="0.25">
      <c r="B15" t="s">
        <v>121</v>
      </c>
    </row>
    <row r="16" spans="2:5" x14ac:dyDescent="0.25">
      <c r="B16" t="s">
        <v>119</v>
      </c>
    </row>
    <row r="17" spans="2:2" x14ac:dyDescent="0.25">
      <c r="B17" t="s">
        <v>120</v>
      </c>
    </row>
    <row r="18" spans="2:2" x14ac:dyDescent="0.25">
      <c r="B18" t="s">
        <v>122</v>
      </c>
    </row>
    <row r="19" spans="2:2" x14ac:dyDescent="0.25">
      <c r="B19" t="s">
        <v>123</v>
      </c>
    </row>
  </sheetData>
  <sortState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13</v>
      </c>
    </row>
    <row r="4" spans="1:1" x14ac:dyDescent="0.2">
      <c r="A4" s="2" t="s">
        <v>14</v>
      </c>
    </row>
    <row r="5" spans="1:1" x14ac:dyDescent="0.2">
      <c r="A5" s="2" t="s">
        <v>15</v>
      </c>
    </row>
    <row r="6" spans="1:1" x14ac:dyDescent="0.2">
      <c r="A6" s="2" t="s">
        <v>9</v>
      </c>
    </row>
    <row r="7" spans="1:1" x14ac:dyDescent="0.2">
      <c r="A7" s="2" t="s">
        <v>8</v>
      </c>
    </row>
    <row r="8" spans="1:1" x14ac:dyDescent="0.2">
      <c r="A8" s="2" t="s">
        <v>18</v>
      </c>
    </row>
    <row r="9" spans="1:1" x14ac:dyDescent="0.2">
      <c r="A9" s="2" t="s">
        <v>19</v>
      </c>
    </row>
    <row r="10" spans="1:1" x14ac:dyDescent="0.2">
      <c r="A10" s="2" t="s">
        <v>21</v>
      </c>
    </row>
    <row r="11" spans="1:1" x14ac:dyDescent="0.2">
      <c r="A11" s="2" t="s">
        <v>22</v>
      </c>
    </row>
    <row r="12" spans="1:1" x14ac:dyDescent="0.2">
      <c r="A12" s="2" t="s">
        <v>24</v>
      </c>
    </row>
    <row r="13" spans="1:1" x14ac:dyDescent="0.2">
      <c r="A13" s="2" t="s">
        <v>25</v>
      </c>
    </row>
    <row r="14" spans="1:1" x14ac:dyDescent="0.2">
      <c r="A14" s="2" t="s">
        <v>26</v>
      </c>
    </row>
    <row r="16" spans="1:1" x14ac:dyDescent="0.2">
      <c r="A16" s="2" t="s">
        <v>29</v>
      </c>
    </row>
    <row r="17" spans="1:1" x14ac:dyDescent="0.2">
      <c r="A17" s="2" t="s">
        <v>30</v>
      </c>
    </row>
    <row r="18" spans="1:1" x14ac:dyDescent="0.2">
      <c r="A18" s="2" t="s">
        <v>31</v>
      </c>
    </row>
    <row r="20" spans="1:1" x14ac:dyDescent="0.2">
      <c r="A20" s="2" t="s">
        <v>38</v>
      </c>
    </row>
    <row r="21" spans="1:1" x14ac:dyDescent="0.2">
      <c r="A21" s="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Instructivo</vt:lpstr>
      <vt:lpstr>Mapa final</vt:lpstr>
      <vt:lpstr>Matriz Calor Inherente</vt:lpstr>
      <vt:lpstr>Matriz Calor Residual</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LENOVO</cp:lastModifiedBy>
  <cp:lastPrinted>2020-05-13T01:12:22Z</cp:lastPrinted>
  <dcterms:created xsi:type="dcterms:W3CDTF">2020-03-24T23:12:47Z</dcterms:created>
  <dcterms:modified xsi:type="dcterms:W3CDTF">2025-05-18T00:28:03Z</dcterms:modified>
</cp:coreProperties>
</file>